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7985" windowHeight="9435" tabRatio="893" activeTab="3"/>
  </bookViews>
  <sheets>
    <sheet name="Титульный" sheetId="1" r:id="rId1"/>
    <sheet name="Сведения" sheetId="2" r:id="rId2"/>
    <sheet name="Фактич. показатели" sheetId="3" r:id="rId3"/>
    <sheet name="ФХД" sheetId="4" r:id="rId4"/>
    <sheet name="Справочник" sheetId="5" state="veryHidden" r:id="rId5"/>
    <sheet name="ПП ВО" sheetId="6" r:id="rId6"/>
    <sheet name="ВР ПП ВО 2016" sheetId="7" state="veryHidden" r:id="rId7"/>
    <sheet name="Баланс ВО" sheetId="8" r:id="rId8"/>
    <sheet name="Индексы" sheetId="9" r:id="rId9"/>
    <sheet name="Расчет тарифов" sheetId="10" r:id="rId10"/>
    <sheet name="Абоненты" sheetId="11" r:id="rId11"/>
    <sheet name="Материалы" sheetId="12" r:id="rId12"/>
    <sheet name="Ср. тариф ЭЭ" sheetId="13" r:id="rId13"/>
    <sheet name="Расходы ЭЭ" sheetId="14" r:id="rId14"/>
    <sheet name="Численность" sheetId="15" r:id="rId15"/>
    <sheet name="Амортизация" sheetId="16" r:id="rId16"/>
    <sheet name="Тек.ремонты, факт" sheetId="17" r:id="rId17"/>
    <sheet name="Тек.ремонты, план" sheetId="18" r:id="rId18"/>
    <sheet name="Кап.ремонт, факт" sheetId="19" r:id="rId19"/>
    <sheet name="Кап.ремонт, план" sheetId="20" r:id="rId20"/>
    <sheet name="Аренда" sheetId="21" r:id="rId21"/>
    <sheet name="Цех. (произв.) расходы " sheetId="22" r:id="rId22"/>
    <sheet name="Адм. расходы" sheetId="23" r:id="rId23"/>
    <sheet name="Покупная продукция" sheetId="24" r:id="rId24"/>
    <sheet name="земельн. налог " sheetId="25" r:id="rId25"/>
    <sheet name="Мероприятия" sheetId="26" r:id="rId26"/>
    <sheet name="Кап. вложения" sheetId="27" r:id="rId27"/>
    <sheet name="коррект. НВВ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DaNet" localSheetId="8">'[4]TEHSHEET'!$G$2:$G$3</definedName>
    <definedName name="DaNet" localSheetId="1">'[8]TEHSHEET'!$G$2:$G$3</definedName>
    <definedName name="DaNet" localSheetId="2">'[8]TEHSHEET'!$G$2:$G$3</definedName>
    <definedName name="DaNet" localSheetId="3">'[8]TEHSHEET'!$G$2:$G$3</definedName>
    <definedName name="DaNet">'[1]TEHSHEET'!$G$2:$G$3</definedName>
    <definedName name="do_o" localSheetId="8">'[4]Титульный'!$F$64</definedName>
    <definedName name="do_o" localSheetId="1">'[8]Титульный'!$F$64</definedName>
    <definedName name="do_o" localSheetId="2">'[8]Титульный'!$F$64</definedName>
    <definedName name="do_o" localSheetId="3">'[8]Титульный'!$F$64</definedName>
    <definedName name="do_o">'[1]Титульный'!$F$64</definedName>
    <definedName name="mr" localSheetId="8">'[4]Список МО'!$E$14</definedName>
    <definedName name="mr" localSheetId="1">'[8]Список МО'!$E$14</definedName>
    <definedName name="mr" localSheetId="2">'[8]Список МО'!$E$14</definedName>
    <definedName name="mr" localSheetId="3">'[8]Список МО'!$E$14</definedName>
    <definedName name="mr">'[1]Список МО'!$E$14</definedName>
    <definedName name="org" localSheetId="8">'[4]Титульный'!$F$21</definedName>
    <definedName name="org" localSheetId="1">'[8]Титульный'!$F$21</definedName>
    <definedName name="org" localSheetId="2">'[8]Титульный'!$F$21</definedName>
    <definedName name="org" localSheetId="3">'[8]Титульный'!$F$21</definedName>
    <definedName name="org">'[1]Титульный'!$F$21</definedName>
    <definedName name="spr_type_water">#REF!</definedName>
    <definedName name="type_pribor" localSheetId="8">'[4]TEHSHEET'!$H$8:$H$10</definedName>
    <definedName name="type_pribor" localSheetId="1">'[8]TEHSHEET'!$H$8:$H$10</definedName>
    <definedName name="type_pribor" localSheetId="2">'[8]TEHSHEET'!$H$8:$H$10</definedName>
    <definedName name="type_pribor" localSheetId="3">'[8]TEHSHEET'!$H$8:$H$10</definedName>
    <definedName name="type_pribor">'[1]TEHSHEET'!$H$8:$H$10</definedName>
    <definedName name="version" localSheetId="8">'[5]Инструкция'!$B$3</definedName>
    <definedName name="version" localSheetId="1">'[9]Инструкция'!$B$3</definedName>
    <definedName name="version" localSheetId="2">'[9]Инструкция'!$B$3</definedName>
    <definedName name="version" localSheetId="3">'[9]Инструкция'!$B$3</definedName>
    <definedName name="version">'[2]Инструкция'!$B$3</definedName>
    <definedName name="версии" localSheetId="1">'[10]Справочники'!$A$7:$A$8</definedName>
    <definedName name="версии" localSheetId="2">'[10]Справочники'!$A$7:$A$8</definedName>
    <definedName name="версии" localSheetId="3">'[10]Справочники'!$A$7:$A$8</definedName>
    <definedName name="версии">'[3]Справочники'!$A$7:$A$8</definedName>
    <definedName name="версия" localSheetId="8">'[6]Справочники'!$A$7:$A$8</definedName>
    <definedName name="версия">'Справочник'!$A$8:$A$9</definedName>
    <definedName name="Вода" localSheetId="6">'Справочник'!#REF!</definedName>
    <definedName name="вода" localSheetId="8">'[7]Справочник'!$A$14:$A$15</definedName>
    <definedName name="Вода" localSheetId="26">'Справочник'!#REF!</definedName>
    <definedName name="Вода" localSheetId="1">'[11]Справочник'!#REF!</definedName>
    <definedName name="Вода" localSheetId="2">'[11]Справочник'!#REF!</definedName>
    <definedName name="Вода" localSheetId="3">'[11]Справочник'!#REF!</definedName>
    <definedName name="Вода">'Справочник'!#REF!</definedName>
    <definedName name="да_нет" localSheetId="6">'Справочник'!#REF!</definedName>
    <definedName name="да_нет" localSheetId="8">'[7]Справочник'!#REF!</definedName>
    <definedName name="да_нет" localSheetId="26">'Справочник'!#REF!</definedName>
    <definedName name="да_нет" localSheetId="1">'[11]Справочник'!#REF!</definedName>
    <definedName name="да_нет" localSheetId="2">'[11]Справочник'!#REF!</definedName>
    <definedName name="да_нет" localSheetId="3">'[11]Справочник'!#REF!</definedName>
    <definedName name="да_нет">'Справочник'!#REF!</definedName>
    <definedName name="_xlnm.Print_Titles" localSheetId="9">'Расчет тарифов'!$B:$D,'Расчет тарифов'!$13:$16</definedName>
    <definedName name="кураторы" localSheetId="6">'[7]Справочник'!#REF!</definedName>
    <definedName name="кураторы" localSheetId="1">'[12]Справочник'!#REF!</definedName>
    <definedName name="кураторы" localSheetId="2">'[12]Справочник'!#REF!</definedName>
    <definedName name="кураторы" localSheetId="3">'[12]Справочник'!#REF!</definedName>
    <definedName name="кураторы">'[7]Справочник'!#REF!</definedName>
    <definedName name="налоги" localSheetId="8">'[7]Справочник'!$A$1:$A$5</definedName>
    <definedName name="налоги" localSheetId="1">'[11]Справочник'!$A$1:$A$5</definedName>
    <definedName name="налоги" localSheetId="2">'[11]Справочник'!$A$1:$A$5</definedName>
    <definedName name="налоги" localSheetId="3">'[11]Справочник'!$A$1:$A$5</definedName>
    <definedName name="налоги">'Справочник'!$A$1:$A$5</definedName>
    <definedName name="_xlnm.Print_Area" localSheetId="6">'ВР ПП ВО 2016'!$A$1:$J$84</definedName>
    <definedName name="_xlnm.Print_Area" localSheetId="5">'ПП ВО'!$A$1:$J$84</definedName>
    <definedName name="_xlnm.Print_Area" localSheetId="9">'Расчет тарифов'!$A$1:$R$217</definedName>
    <definedName name="регулятор" localSheetId="8">'[7]Справочник'!$A$45:$A$51</definedName>
    <definedName name="регулятор" localSheetId="1">'[11]Справочник'!$A$27:$A$33</definedName>
    <definedName name="регулятор" localSheetId="2">'[11]Справочник'!$A$27:$A$33</definedName>
    <definedName name="регулятор" localSheetId="3">'[11]Справочник'!$A$27:$A$33</definedName>
    <definedName name="регулятор">'Справочник'!$A$27:$A$33</definedName>
    <definedName name="территория" localSheetId="8">'[7]Справочник'!$A$53:$A$124</definedName>
    <definedName name="территория" localSheetId="1">'[11]Справочник'!$A$35:$A$106</definedName>
    <definedName name="территория" localSheetId="2">'[11]Справочник'!$A$35:$A$106</definedName>
    <definedName name="территория" localSheetId="3">'[11]Справочник'!$A$35:$A$106</definedName>
    <definedName name="территория">'Справочник'!$A$35:$A$106</definedName>
  </definedNames>
  <calcPr fullCalcOnLoad="1"/>
</workbook>
</file>

<file path=xl/comments10.xml><?xml version="1.0" encoding="utf-8"?>
<comments xmlns="http://schemas.openxmlformats.org/spreadsheetml/2006/main">
  <authors>
    <author>Автор</author>
  </authors>
  <commentList>
    <comment ref="C72" authorId="0">
      <text>
        <r>
          <rPr>
            <sz val="9"/>
            <rFont val="Tahoma"/>
            <family val="2"/>
          </rPr>
          <t xml:space="preserve">Организации-продавцы добавляются на листе 'Покупная продукция (услуги)'
</t>
        </r>
      </text>
    </comment>
  </commentList>
</comments>
</file>

<file path=xl/sharedStrings.xml><?xml version="1.0" encoding="utf-8"?>
<sst xmlns="http://schemas.openxmlformats.org/spreadsheetml/2006/main" count="2478" uniqueCount="1198">
  <si>
    <t>УТВЕРЖДАЮ</t>
  </si>
  <si>
    <t>__________________________</t>
  </si>
  <si>
    <t xml:space="preserve">               ФИО руководителя</t>
  </si>
  <si>
    <t>"_____" _______________ г.</t>
  </si>
  <si>
    <t>№
п/п</t>
  </si>
  <si>
    <t>Наименование статей затрат</t>
  </si>
  <si>
    <t>Ед.изм.</t>
  </si>
  <si>
    <t>факт</t>
  </si>
  <si>
    <t>с 01.01.2015 по 30.06.2015</t>
  </si>
  <si>
    <t>индекс, %</t>
  </si>
  <si>
    <t>с 01.01.2016 по 30.06.2016</t>
  </si>
  <si>
    <t>с 01.07.2016 по 31.12.2016</t>
  </si>
  <si>
    <t>с 01.01.2017 по 30.06.2017</t>
  </si>
  <si>
    <t>с 01.07.2017 по 31.12.2017</t>
  </si>
  <si>
    <t>НАТУРАЛЬНЫЕ ПОКАЗАТЕЛИ</t>
  </si>
  <si>
    <t>1.1</t>
  </si>
  <si>
    <t>тыс.м3</t>
  </si>
  <si>
    <t>1.2</t>
  </si>
  <si>
    <t>1.3</t>
  </si>
  <si>
    <t>1.3.1</t>
  </si>
  <si>
    <t>%</t>
  </si>
  <si>
    <t>1.4</t>
  </si>
  <si>
    <t>1.5</t>
  </si>
  <si>
    <t xml:space="preserve"> тыс.м3</t>
  </si>
  <si>
    <t>1.6</t>
  </si>
  <si>
    <t>населению</t>
  </si>
  <si>
    <t xml:space="preserve">бюджетным организациям </t>
  </si>
  <si>
    <t>прочим потребителям</t>
  </si>
  <si>
    <t>собственные нужды предприятия</t>
  </si>
  <si>
    <t>2.1</t>
  </si>
  <si>
    <t>тыс.руб.</t>
  </si>
  <si>
    <t>2.2</t>
  </si>
  <si>
    <t>Электроэнергия всего, в том числе:</t>
  </si>
  <si>
    <t>2.2.1</t>
  </si>
  <si>
    <t>руб.</t>
  </si>
  <si>
    <t>2.2.2</t>
  </si>
  <si>
    <t>тыс.кВт*ч</t>
  </si>
  <si>
    <t>2.3</t>
  </si>
  <si>
    <t>Оплата труда- основных производственных и ремонтных рабочих</t>
  </si>
  <si>
    <t>2.3.1</t>
  </si>
  <si>
    <t>чел.</t>
  </si>
  <si>
    <t>2.3.1.1</t>
  </si>
  <si>
    <t>2.3.1.2</t>
  </si>
  <si>
    <t>цеховый персонал (ЦП)</t>
  </si>
  <si>
    <t>2.3.1.3</t>
  </si>
  <si>
    <t>АУП</t>
  </si>
  <si>
    <t>2.3.2</t>
  </si>
  <si>
    <t>средний размер оплаты труда ОПР и РП</t>
  </si>
  <si>
    <t>2.4</t>
  </si>
  <si>
    <t>Отчисления от оплаты труда (ОПР, РП)</t>
  </si>
  <si>
    <t>тыс. руб.</t>
  </si>
  <si>
    <t>2.4.1</t>
  </si>
  <si>
    <t>Страховые взносы, %</t>
  </si>
  <si>
    <t>2.5</t>
  </si>
  <si>
    <t xml:space="preserve">Амортизация основных производственных фондов   </t>
  </si>
  <si>
    <t>2.5.1</t>
  </si>
  <si>
    <t>первоначальная стоимость ОПФ</t>
  </si>
  <si>
    <t>2.5.2</t>
  </si>
  <si>
    <t>износ ОПФ</t>
  </si>
  <si>
    <t>2.5.3</t>
  </si>
  <si>
    <t>остаточная стоимость ОПФ</t>
  </si>
  <si>
    <t>2.6</t>
  </si>
  <si>
    <t>Текущий ремонт и тех.обслуживание ОС всего, в том числе:</t>
  </si>
  <si>
    <t>2.6.1</t>
  </si>
  <si>
    <t>хозяйственным способом - материалы</t>
  </si>
  <si>
    <t>2.6.2</t>
  </si>
  <si>
    <t>подрядным способом</t>
  </si>
  <si>
    <t>2.7</t>
  </si>
  <si>
    <t>Капитальный ремонт  всего, в том числе:</t>
  </si>
  <si>
    <t>2.7.1</t>
  </si>
  <si>
    <t>2.7.2</t>
  </si>
  <si>
    <t>2.8</t>
  </si>
  <si>
    <t>Арендная плата всего, в том числе:</t>
  </si>
  <si>
    <t>2.8.1</t>
  </si>
  <si>
    <t>за недвижимое имущество</t>
  </si>
  <si>
    <t>2.8.2</t>
  </si>
  <si>
    <t>2.8.3</t>
  </si>
  <si>
    <t>за землю</t>
  </si>
  <si>
    <t>2.8.4</t>
  </si>
  <si>
    <t>прочая аренда</t>
  </si>
  <si>
    <t>2.9</t>
  </si>
  <si>
    <t>2.9.1</t>
  </si>
  <si>
    <t>Оплата труда- цехового персонала</t>
  </si>
  <si>
    <t>2.9.1.1</t>
  </si>
  <si>
    <t>средний размер оплаты труда ЦП</t>
  </si>
  <si>
    <t>2.9.2</t>
  </si>
  <si>
    <t>отчисления от оплаты труда ЦП</t>
  </si>
  <si>
    <t>2.9.3</t>
  </si>
  <si>
    <t>электроэнергия</t>
  </si>
  <si>
    <t>2.9.3.1</t>
  </si>
  <si>
    <t>тыс.кВт.ч</t>
  </si>
  <si>
    <t>2.9.4</t>
  </si>
  <si>
    <t>прочие цеховые расходы</t>
  </si>
  <si>
    <t>2.10</t>
  </si>
  <si>
    <t>2.10.1</t>
  </si>
  <si>
    <t>Оплата труда- АУП</t>
  </si>
  <si>
    <t>2.10.1.1</t>
  </si>
  <si>
    <t>средний размер оплаты труда АУП</t>
  </si>
  <si>
    <t>2.10.2</t>
  </si>
  <si>
    <t>отчисления от оплаты труда АУП</t>
  </si>
  <si>
    <t>2.10.3</t>
  </si>
  <si>
    <t>2.10.3.1</t>
  </si>
  <si>
    <t>2.10.4</t>
  </si>
  <si>
    <t>прочие общеэксплуатационные расходы</t>
  </si>
  <si>
    <t>2.11</t>
  </si>
  <si>
    <t>2.11.1</t>
  </si>
  <si>
    <t>2.11.1.1</t>
  </si>
  <si>
    <t>объем</t>
  </si>
  <si>
    <t>тариф</t>
  </si>
  <si>
    <t>руб/м3</t>
  </si>
  <si>
    <t>2.11.1.2</t>
  </si>
  <si>
    <t>2.11.1.3</t>
  </si>
  <si>
    <t>2.11.1.4</t>
  </si>
  <si>
    <t>2.11.1.5</t>
  </si>
  <si>
    <t>2.11.1.6</t>
  </si>
  <si>
    <t>2.11.1.7</t>
  </si>
  <si>
    <t>2.11.1.8</t>
  </si>
  <si>
    <t>2.11.2</t>
  </si>
  <si>
    <t>2.11.3</t>
  </si>
  <si>
    <t>2.11.3.1</t>
  </si>
  <si>
    <t>2.11.3.2</t>
  </si>
  <si>
    <t>2.12</t>
  </si>
  <si>
    <t>Налоги и сборы всего, в том числе:</t>
  </si>
  <si>
    <t>2.12.1</t>
  </si>
  <si>
    <t>2.12.2</t>
  </si>
  <si>
    <t>земельный налог</t>
  </si>
  <si>
    <t>2.12.3</t>
  </si>
  <si>
    <t>транспортный налог</t>
  </si>
  <si>
    <t>2.12.4</t>
  </si>
  <si>
    <t>плата за негативное воздействие на окружающую среду</t>
  </si>
  <si>
    <t>налог на имущество</t>
  </si>
  <si>
    <t>2.13</t>
  </si>
  <si>
    <t>Расходы на компенсацию экономически обоснованных расходов</t>
  </si>
  <si>
    <t>3</t>
  </si>
  <si>
    <t>Расходы всего</t>
  </si>
  <si>
    <t>3.1</t>
  </si>
  <si>
    <t xml:space="preserve">СЕБЕСТОИМОСТЬ  </t>
  </si>
  <si>
    <t>СЕБЕСТОИМОСТЬ  (без учета покупной продукции)</t>
  </si>
  <si>
    <t>4</t>
  </si>
  <si>
    <t>Внереализационные расходы всего, в том числе:</t>
  </si>
  <si>
    <t>4.1</t>
  </si>
  <si>
    <t>расходы на оплату услуг банков</t>
  </si>
  <si>
    <t>4.2</t>
  </si>
  <si>
    <t>% по займам и кредитам банков</t>
  </si>
  <si>
    <t>4.3</t>
  </si>
  <si>
    <t>5</t>
  </si>
  <si>
    <t>Прибыль всего, в том числе:</t>
  </si>
  <si>
    <t>Расходы, относимые на прибыль после налогообложения всего, в  том числе:</t>
  </si>
  <si>
    <t>5.2.1</t>
  </si>
  <si>
    <t>капитальные вложения на производство</t>
  </si>
  <si>
    <t>прибыль на социальное развитие</t>
  </si>
  <si>
    <t>6</t>
  </si>
  <si>
    <t>Предпринимательская прибыль ГО</t>
  </si>
  <si>
    <t>7</t>
  </si>
  <si>
    <t>НЕОБХОДИМАЯ ВАЛОВАЯ ВЫРУЧКА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</si>
  <si>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</si>
  <si>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</si>
  <si>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</si>
  <si>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</si>
  <si>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 xml:space="preserve">Расходы на амортизацию ОС и НМА </t>
  </si>
  <si>
    <t>Расходы на арендную плату, лизинговые платежи, концессионную плату</t>
  </si>
  <si>
    <t>Расходы, связанные с уплатой налогов и сборов</t>
  </si>
  <si>
    <t>Нормативная прибыль</t>
  </si>
  <si>
    <t>8</t>
  </si>
  <si>
    <t xml:space="preserve">Экономически обоснованный тариф </t>
  </si>
  <si>
    <t>9</t>
  </si>
  <si>
    <t>Рост тарифа к предыдущему периоду</t>
  </si>
  <si>
    <t>10</t>
  </si>
  <si>
    <t>Инвестиционная надбавка</t>
  </si>
  <si>
    <t>11</t>
  </si>
  <si>
    <t>Экономически обоснованный тариф с инвестиционной надбавкой</t>
  </si>
  <si>
    <t>12</t>
  </si>
  <si>
    <t>Рост тарифа с инвестиционной надбавкой к предыдущему периоду</t>
  </si>
  <si>
    <t>13</t>
  </si>
  <si>
    <t xml:space="preserve">Нормативный уровень прибыли                                              </t>
  </si>
  <si>
    <t>14</t>
  </si>
  <si>
    <t>Расчет НВВ с применением метода индексации</t>
  </si>
  <si>
    <t>Текущие расходы ИТОГО:</t>
  </si>
  <si>
    <t>Х</t>
  </si>
  <si>
    <t>расходы на приобретение ЭЭ (мощности), тепловой энергии, топлива, других видов энергетический ресурсов и холодной воды</t>
  </si>
  <si>
    <t>неподконтрольные расходы</t>
  </si>
  <si>
    <t xml:space="preserve">Расходы на амортизации ОС и НМА </t>
  </si>
  <si>
    <t>Индекс эффективности операционных расходов</t>
  </si>
  <si>
    <t>Индекс потребительских цен (в среднем) за год к предыдущему году</t>
  </si>
  <si>
    <t>Индекс изменения количества активов</t>
  </si>
  <si>
    <t>Долгосрочные параметры регулирования тарифов</t>
  </si>
  <si>
    <t>Базовый уровень операционных расходов</t>
  </si>
  <si>
    <t>Нормативный уровень прибыли</t>
  </si>
  <si>
    <t>Показатели энергосбережения и энергетической эффективности:</t>
  </si>
  <si>
    <t>удельный расход ЭЭ</t>
  </si>
  <si>
    <t>кВт*ч/м3</t>
  </si>
  <si>
    <t>СОГЛАСОВАНО:</t>
  </si>
  <si>
    <t>М.П.                     ______________________(Ф.И.О.)</t>
  </si>
  <si>
    <t>Муниципальные образования Московской области</t>
  </si>
  <si>
    <t>"______"_____________________г.</t>
  </si>
  <si>
    <t>на территориях которых оказывается услуга</t>
  </si>
  <si>
    <t>М.П.</t>
  </si>
  <si>
    <t>№ 
п/п</t>
  </si>
  <si>
    <t>Единица измерения</t>
  </si>
  <si>
    <t>кВт.ч.</t>
  </si>
  <si>
    <t>3.0</t>
  </si>
  <si>
    <t>4.4</t>
  </si>
  <si>
    <t>4.5</t>
  </si>
  <si>
    <t>4.6</t>
  </si>
  <si>
    <t xml:space="preserve">Раздел 1. Паспорт производственной программы </t>
  </si>
  <si>
    <t>Регулируемая организация</t>
  </si>
  <si>
    <t>местонахождение</t>
  </si>
  <si>
    <t>Уполномоченный орган регулирования</t>
  </si>
  <si>
    <t>Комитет по ценам и тарифам Московской области</t>
  </si>
  <si>
    <t>143407, Московская область, г.Красногорск-7, бульвар Строителей, д. 1</t>
  </si>
  <si>
    <t>Период реализации производственной программы</t>
  </si>
  <si>
    <t>Раздел 2. Показатели производственной программы</t>
  </si>
  <si>
    <t>№ п/п</t>
  </si>
  <si>
    <t>Наименование показателя</t>
  </si>
  <si>
    <t>Значение показателя</t>
  </si>
  <si>
    <t>с 01.01.2016               по 30.06.2016</t>
  </si>
  <si>
    <t>с 01.07.2016               по 31.12.2016</t>
  </si>
  <si>
    <t>с 01.01.2017               по 30.06.2017</t>
  </si>
  <si>
    <t>Объем финансовых потребностей, необходимых для реализации производственной программы (НВВ)</t>
  </si>
  <si>
    <t>График реализации мероприятий производственной программы</t>
  </si>
  <si>
    <t>с 01.01.2016 по 31.12.2016</t>
  </si>
  <si>
    <t>с 01.01.2017 по 31.12.2017</t>
  </si>
  <si>
    <t>5.1.</t>
  </si>
  <si>
    <t>5.1.1</t>
  </si>
  <si>
    <t>ед.</t>
  </si>
  <si>
    <t>5.1.2</t>
  </si>
  <si>
    <t>5.2.</t>
  </si>
  <si>
    <t>ед./км</t>
  </si>
  <si>
    <t>Пн = Ка/п / Lсети</t>
  </si>
  <si>
    <t>км</t>
  </si>
  <si>
    <t>5.3.</t>
  </si>
  <si>
    <t>Показатели энергетической эффективности</t>
  </si>
  <si>
    <t>5.3.1</t>
  </si>
  <si>
    <t>куб.м.</t>
  </si>
  <si>
    <t>1</t>
  </si>
  <si>
    <t>Сопоставление динамики</t>
  </si>
  <si>
    <t>х</t>
  </si>
  <si>
    <t>2</t>
  </si>
  <si>
    <t>Пн</t>
  </si>
  <si>
    <t>Урп</t>
  </si>
  <si>
    <t>Раздел 4. Отчет об исполнении производственной программы за истекший период регулирования</t>
  </si>
  <si>
    <t>Раздел 5. Мероприятия, направленные на повышение качества обслуживания абонентов</t>
  </si>
  <si>
    <t>Устранение в кратчайшие сроки аварий и повреждений, изучение их причин с целью предупреждения появления в будущем</t>
  </si>
  <si>
    <t>Своевременное реагирование на жалобы абонентов</t>
  </si>
  <si>
    <t>с 01.01.2018               по 30.06.2018</t>
  </si>
  <si>
    <t>с 01.07.2018               по 31.12.2018</t>
  </si>
  <si>
    <t>с 01.01.2018 по 31.12.2018</t>
  </si>
  <si>
    <t>Величина показателя базового уровня (2015 год)*</t>
  </si>
  <si>
    <t>Величина показателя планируемого уровня (2016 год)</t>
  </si>
  <si>
    <t>Величина показателя                                    планируемого уровня (2017 год)</t>
  </si>
  <si>
    <t>Величина показателя                             планируемого уровня (2018 год)</t>
  </si>
  <si>
    <t>2014 год</t>
  </si>
  <si>
    <t xml:space="preserve">       __________________________</t>
  </si>
  <si>
    <t>план c 01.07.2014 по 31.12.2014</t>
  </si>
  <si>
    <t>Отчетный период 2014 год</t>
  </si>
  <si>
    <t>Сырье и материалы (химические реагенты)</t>
  </si>
  <si>
    <t>СМЕТА РАСХОДОВ</t>
  </si>
  <si>
    <t>объем электроэнергии</t>
  </si>
  <si>
    <t xml:space="preserve">основные производственные рабочие (ОПР) </t>
  </si>
  <si>
    <t>ремонтный персонал (РП)</t>
  </si>
  <si>
    <t>2.3.1.4</t>
  </si>
  <si>
    <t>Численность - всего, в том числе:</t>
  </si>
  <si>
    <t>Покупная продукция (услуги, выполняемы сторонными организациями)</t>
  </si>
  <si>
    <t>концессионная плата и лизинговые платежи</t>
  </si>
  <si>
    <t>Корректировка НВВ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</si>
  <si>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</si>
  <si>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</si>
  <si>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Изменение доходности долгосрочных государственных обязательств</t>
  </si>
  <si>
    <t>Общеэксплуатационные (административные) расходы всего, в том числе:</t>
  </si>
  <si>
    <t>Цеховые (производственные) расходы всего, в том числе:</t>
  </si>
  <si>
    <t>Перечень абонентов в разрезе групп потребителей</t>
  </si>
  <si>
    <t>№            п/п</t>
  </si>
  <si>
    <t>Наименование потребителя</t>
  </si>
  <si>
    <t>Дата договора в хронологическом порядке</t>
  </si>
  <si>
    <t>Номер договора</t>
  </si>
  <si>
    <t>Наличие прибора учета
(счетчик / норматив)</t>
  </si>
  <si>
    <t xml:space="preserve"> Объем реализации (тыс.куб.м.)</t>
  </si>
  <si>
    <t>план</t>
  </si>
  <si>
    <t xml:space="preserve">план </t>
  </si>
  <si>
    <t>Другие водопроводы</t>
  </si>
  <si>
    <t>1.0</t>
  </si>
  <si>
    <t>Население или исполнители коммунальных услуг (УК, ЖСК, ТСЖ и др.)</t>
  </si>
  <si>
    <t>2.0</t>
  </si>
  <si>
    <t>Бюджетные организации</t>
  </si>
  <si>
    <t>Прочие потребители</t>
  </si>
  <si>
    <t>4.0</t>
  </si>
  <si>
    <t>Собственные нужды предприятия, всего</t>
  </si>
  <si>
    <t>Итого</t>
  </si>
  <si>
    <t>Наименование химреагентов</t>
  </si>
  <si>
    <t>Удельная норма расхода</t>
  </si>
  <si>
    <t>Объем воды для расчета</t>
  </si>
  <si>
    <t>Необходимое кол-во химреагентов (материалов)</t>
  </si>
  <si>
    <t>Цена за тонну химреагента (материала)</t>
  </si>
  <si>
    <t>Стоимость
без НДС</t>
  </si>
  <si>
    <t>Облагается НДС
да / нет</t>
  </si>
  <si>
    <t>Стоимость
с НДС</t>
  </si>
  <si>
    <t>кг/тыс.м3</t>
  </si>
  <si>
    <t>тонн/год</t>
  </si>
  <si>
    <t>1.18 / 1.00</t>
  </si>
  <si>
    <t>Должностное лицо, ответственное за составление формы:</t>
  </si>
  <si>
    <t>Реагенты</t>
  </si>
  <si>
    <t>Материалы и малоценные основные средства</t>
  </si>
  <si>
    <t>3.2</t>
  </si>
  <si>
    <t>Горюче-смазочные материалы</t>
  </si>
  <si>
    <t>Дата счет-фактуры на электроэнергию</t>
  </si>
  <si>
    <t>Номер счет-фактуры на электроэнергию</t>
  </si>
  <si>
    <t>Количество (объем) электроэнергии - всего</t>
  </si>
  <si>
    <t>Стоимость электроэнергии с НДС -
 всего</t>
  </si>
  <si>
    <t>Cреднегодовая стоимость 1 кВт.ч. электроэнергии, руб.</t>
  </si>
  <si>
    <t>Руководитель организации</t>
  </si>
  <si>
    <t>Виды деятельности</t>
  </si>
  <si>
    <t>Расход электроэнергии, кВт.ч.</t>
  </si>
  <si>
    <t>на технологические нужды</t>
  </si>
  <si>
    <t>относящийся к цеховым расходам</t>
  </si>
  <si>
    <t>относящийся к общеэксплуатационным расходам</t>
  </si>
  <si>
    <t>Всего</t>
  </si>
  <si>
    <t>Водоснабжение</t>
  </si>
  <si>
    <t>Водоотведение</t>
  </si>
  <si>
    <t>Теплоснабжение</t>
  </si>
  <si>
    <t>Прочая деятельность</t>
  </si>
  <si>
    <t>ИТОГО</t>
  </si>
  <si>
    <t>Стоимость электроэнергии             без НДС - всего</t>
  </si>
  <si>
    <t>Наименование оборудования</t>
  </si>
  <si>
    <t>Мощность оборудования</t>
  </si>
  <si>
    <t>Коэффициент использования</t>
  </si>
  <si>
    <t>Продолжитель-ность работы</t>
  </si>
  <si>
    <t>Расход
электроэнергии</t>
  </si>
  <si>
    <t>кВт</t>
  </si>
  <si>
    <t>часов в день</t>
  </si>
  <si>
    <t>дней в году</t>
  </si>
  <si>
    <t>кВт.ч</t>
  </si>
  <si>
    <t>На технологические нужды</t>
  </si>
  <si>
    <t>На цеховые нужды</t>
  </si>
  <si>
    <t>На общеэксплуатационные нужды</t>
  </si>
  <si>
    <t>Удельный расход электроэнергии на 1 м3, кВт.ч.</t>
  </si>
  <si>
    <t>Должность персонала</t>
  </si>
  <si>
    <t>Перечень оборудования и его характеристика, основные задачи</t>
  </si>
  <si>
    <t>Количество работников по нормативу</t>
  </si>
  <si>
    <t>Количество работников по штатному расписанию</t>
  </si>
  <si>
    <t>Численность работников в отчетном периоде</t>
  </si>
  <si>
    <t>Годовой фонд оплаты труда</t>
  </si>
  <si>
    <t>Среднемесячный размер оплаты труда</t>
  </si>
  <si>
    <t>Планируемое количество работников на регулируемый период</t>
  </si>
  <si>
    <t>Должностной оклад</t>
  </si>
  <si>
    <t>Доплаты к окладу согласно коллективному договору</t>
  </si>
  <si>
    <t>Месячный фонд оплаты труда</t>
  </si>
  <si>
    <t>Коэф-т</t>
  </si>
  <si>
    <t>Сумма</t>
  </si>
  <si>
    <t>Цеховый персонал</t>
  </si>
  <si>
    <t>Административно-управленческий персонал</t>
  </si>
  <si>
    <t>Итого по всем категориям</t>
  </si>
  <si>
    <t>Расчет численности и фонда оплаты труда за отчетный период в целом по предприятию</t>
  </si>
  <si>
    <t>Отчетный период</t>
  </si>
  <si>
    <t>Численность, чел.</t>
  </si>
  <si>
    <t>Фонд оплаты труда, руб.</t>
  </si>
  <si>
    <t>Основные производственные рабочие</t>
  </si>
  <si>
    <t>Основные ремонтные рабочие</t>
  </si>
  <si>
    <t>Наименование ОС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</si>
  <si>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</si>
  <si>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</si>
  <si>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</si>
  <si>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</t>
  </si>
  <si>
    <t>Амортизация ОС цехового назначения</t>
  </si>
  <si>
    <t>Амортизация ОС общехозяйственного назначения</t>
  </si>
  <si>
    <t>Материалы</t>
  </si>
  <si>
    <t>Наименование материалов,
единица измерения</t>
  </si>
  <si>
    <t>Плановая цена</t>
  </si>
  <si>
    <t>Кол-во</t>
  </si>
  <si>
    <t>Стоимость,
без НДС</t>
  </si>
  <si>
    <t>Стоимость,
с НДС</t>
  </si>
  <si>
    <t>единиц</t>
  </si>
  <si>
    <t>Подрядный способ</t>
  </si>
  <si>
    <t>Наименование планируемых работ</t>
  </si>
  <si>
    <t>Сметная стоимость,
без НДС</t>
  </si>
  <si>
    <t>Сметная стоимость,
с НДС</t>
  </si>
  <si>
    <t>Примечание: Указанная форма заполняется отдельно по водоснабжению, водоотведению</t>
  </si>
  <si>
    <t>Наименование поставщика</t>
  </si>
  <si>
    <t>Наименование организации-подрядчика</t>
  </si>
  <si>
    <t>Дата договора</t>
  </si>
  <si>
    <t>Предмет договора
(вид работ)</t>
  </si>
  <si>
    <t>Дата акта выполненных работ</t>
  </si>
  <si>
    <t>Номер акта выполненных работ</t>
  </si>
  <si>
    <t>Дата счет-фактуры</t>
  </si>
  <si>
    <t>Номер счет-фактуры</t>
  </si>
  <si>
    <t>Арендодатель</t>
  </si>
  <si>
    <t>Дата
договора аренды</t>
  </si>
  <si>
    <t>Номер
договора аренды</t>
  </si>
  <si>
    <t>Предмет аренды</t>
  </si>
  <si>
    <t>Срок действия
договора аренды</t>
  </si>
  <si>
    <t>Месячный размер арендной платы</t>
  </si>
  <si>
    <t>Кол-во месяцев аренды в отчетном периоде</t>
  </si>
  <si>
    <t>Размер арендной платы в отчетном периоде, всего</t>
  </si>
  <si>
    <t>в том числе по видам деятельности</t>
  </si>
  <si>
    <t>начало</t>
  </si>
  <si>
    <t>окончание</t>
  </si>
  <si>
    <t>водоснабжение</t>
  </si>
  <si>
    <t>в т.ч. в текущей тарифной заявке</t>
  </si>
  <si>
    <t>водоотведение</t>
  </si>
  <si>
    <t>теплоснабжение</t>
  </si>
  <si>
    <t>прочая деятель-ность</t>
  </si>
  <si>
    <t>тыс.руб</t>
  </si>
  <si>
    <t>месяцы</t>
  </si>
  <si>
    <t>Аренда имущества</t>
  </si>
  <si>
    <t>Концессионная плата</t>
  </si>
  <si>
    <t>Лизинговые платежи</t>
  </si>
  <si>
    <t>Аренда земельных участков</t>
  </si>
  <si>
    <t>Наименование расходов</t>
  </si>
  <si>
    <t>расчет</t>
  </si>
  <si>
    <t>с 01.07.2015 по 31.12.2015</t>
  </si>
  <si>
    <t>Оплата труда цехового персонала</t>
  </si>
  <si>
    <t>численность цехового персонала</t>
  </si>
  <si>
    <t xml:space="preserve">Отчисления на социальные нужды </t>
  </si>
  <si>
    <t>Электроэнергия</t>
  </si>
  <si>
    <t>среднегодовая стоимость 1 Квт.ч</t>
  </si>
  <si>
    <t>Амортизация основных средств цехового назначения</t>
  </si>
  <si>
    <t>Затраты на ремонт
цехового оборудования</t>
  </si>
  <si>
    <t>Коммунальные платежи</t>
  </si>
  <si>
    <t>Охрана труда</t>
  </si>
  <si>
    <t>Контроль качества воды</t>
  </si>
  <si>
    <t>Расходы на аварийно-диспетчерское обслуживание</t>
  </si>
  <si>
    <t>Оплата труда АУП</t>
  </si>
  <si>
    <t>численность АУП</t>
  </si>
  <si>
    <t>Амортизация основных средств общехозяйственного назначения</t>
  </si>
  <si>
    <t>Затраты на ремонт общеэксплуатационного оборудования</t>
  </si>
  <si>
    <t>Транспортные расходы</t>
  </si>
  <si>
    <t>Лицензии</t>
  </si>
  <si>
    <t>Показатель распределения по учетной политике предприятия</t>
  </si>
  <si>
    <t>Доля
расходов,
%</t>
  </si>
  <si>
    <t>Распределение общеэксплуа-тационных расходов по видам деятельности</t>
  </si>
  <si>
    <t>Общеэкплуатационные расходы в целом по предприятию</t>
  </si>
  <si>
    <t>Прочие производственные расходы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</si>
  <si>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</si>
  <si>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</si>
  <si>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</si>
  <si>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</si>
  <si>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</si>
  <si>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</si>
  <si>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Служебные командировки</t>
  </si>
  <si>
    <t>Обучение персонала</t>
  </si>
  <si>
    <t>Страхование производственных объектов</t>
  </si>
  <si>
    <t>9.1</t>
  </si>
  <si>
    <t>Прочие административные расходы</t>
  </si>
  <si>
    <t xml:space="preserve">Канц.товары </t>
  </si>
  <si>
    <t>9.2</t>
  </si>
  <si>
    <t>Наименование поставщика товара (услуги)</t>
  </si>
  <si>
    <t>объем год</t>
  </si>
  <si>
    <t>ст-ть</t>
  </si>
  <si>
    <t>объем
6 мес</t>
  </si>
  <si>
    <t>объем
год</t>
  </si>
  <si>
    <t>рублей</t>
  </si>
  <si>
    <t>Кадастровый номер земельного участка</t>
  </si>
  <si>
    <t>Площадь земельного участка</t>
  </si>
  <si>
    <t xml:space="preserve">Кадастровая стоимость земельного участка                 </t>
  </si>
  <si>
    <t>Налоговая ставка</t>
  </si>
  <si>
    <t xml:space="preserve">Сумма налога по организации всего </t>
  </si>
  <si>
    <t>м2</t>
  </si>
  <si>
    <t>Наименование</t>
  </si>
  <si>
    <t>Итого НВВ для расчета тарифа</t>
  </si>
  <si>
    <t>Отклонение фактически достигнутого объема поданной воды</t>
  </si>
  <si>
    <t>Ввод объектов системы водоснабжения в эксплуатацию и изменение утвержденной инвестиционной программы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</si>
  <si>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и (или) холодного водоснабжения,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водоснабжения.</t>
  </si>
  <si>
    <t>с 01.07.2017               по 31.12.2017</t>
  </si>
  <si>
    <t>Планируемый объем принимаемых сточных вод</t>
  </si>
  <si>
    <t>Плановые значения показателей надежности, качества и энергетической эффективности объектов централизованных систем водоотведения</t>
  </si>
  <si>
    <t>Показатели качества очистки сточных вод</t>
  </si>
  <si>
    <r>
      <t xml:space="preserve">Дсвно </t>
    </r>
    <r>
      <rPr>
        <sz val="12"/>
        <rFont val="Times New Roman"/>
        <family val="1"/>
      </rPr>
      <t>- 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  </r>
  </si>
  <si>
    <t>Дсвно = (Vнос / Vобщ) х 100</t>
  </si>
  <si>
    <r>
      <rPr>
        <b/>
        <sz val="12"/>
        <rFont val="Times New Roman"/>
        <family val="1"/>
      </rPr>
      <t xml:space="preserve">Vнос </t>
    </r>
    <r>
      <rPr>
        <sz val="12"/>
        <rFont val="Times New Roman"/>
        <family val="1"/>
      </rPr>
      <t>- объем сточных вод, не подвергшихся очистке</t>
    </r>
  </si>
  <si>
    <r>
      <rPr>
        <b/>
        <sz val="12"/>
        <rFont val="Times New Roman"/>
        <family val="1"/>
      </rPr>
      <t xml:space="preserve">Vобщ </t>
    </r>
    <r>
      <rPr>
        <sz val="12"/>
        <rFont val="Times New Roman"/>
        <family val="1"/>
      </rPr>
      <t>- общий объем сточных вод, сбрасываемых в централизованные общесплавные или бытовые системы водоотведения</t>
    </r>
  </si>
  <si>
    <r>
      <t xml:space="preserve">Днн </t>
    </r>
    <r>
      <rPr>
        <sz val="12"/>
        <rFont val="Times New Roman"/>
        <family val="1"/>
      </rPr>
      <t xml:space="preserve">- 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для общесплавной (бытовой) </t>
    </r>
  </si>
  <si>
    <t>Днн = (Кпнндс / Кп) х 100</t>
  </si>
  <si>
    <r>
      <rPr>
        <b/>
        <sz val="12"/>
        <rFont val="Times New Roman"/>
        <family val="1"/>
      </rPr>
      <t>Кпнндс</t>
    </r>
    <r>
      <rPr>
        <sz val="12"/>
        <rFont val="Times New Roman"/>
        <family val="1"/>
      </rPr>
      <t xml:space="preserve"> -  количество проб сточных вод, не соответствующих установленным нормативам допустимых сбросов, лимитам на сбросы</t>
    </r>
  </si>
  <si>
    <r>
      <t xml:space="preserve">Кп </t>
    </r>
    <r>
      <rPr>
        <sz val="12"/>
        <rFont val="Times New Roman"/>
        <family val="1"/>
      </rPr>
      <t>- общее количество проб сточных вод</t>
    </r>
  </si>
  <si>
    <t>Показатели надежности и бесперебойности водоотведения</t>
  </si>
  <si>
    <r>
      <t xml:space="preserve">Пн </t>
    </r>
    <r>
      <rPr>
        <sz val="12"/>
        <rFont val="Times New Roman"/>
        <family val="1"/>
      </rPr>
      <t>- удельное количество аварий и засоров в расчете на протяженность канализационной сети</t>
    </r>
  </si>
  <si>
    <r>
      <rPr>
        <b/>
        <sz val="12"/>
        <rFont val="Times New Roman"/>
        <family val="1"/>
      </rPr>
      <t>Ка/п</t>
    </r>
    <r>
      <rPr>
        <sz val="12"/>
        <rFont val="Times New Roman"/>
        <family val="1"/>
      </rPr>
      <t xml:space="preserve"> - количество аварий и засоров на канализационных сетях</t>
    </r>
  </si>
  <si>
    <r>
      <t xml:space="preserve">Lсети </t>
    </r>
    <r>
      <rPr>
        <sz val="12"/>
        <rFont val="Times New Roman"/>
        <family val="1"/>
      </rPr>
      <t>- протяженность канализационных сетей</t>
    </r>
  </si>
  <si>
    <t>кВт*ч/куб.м</t>
  </si>
  <si>
    <t>Урп = (Кэ / Vобщ) х 100</t>
  </si>
  <si>
    <t>Раздел 3. Расчет эффективности производственной программы, осуществляемый путем сопоставления динамики изменения плановых значений показателей надежности, качества и энергетической эффективности объектов централизованных систем водоотведения и расходов на реализацию производственной программы в течении срока ее действия</t>
  </si>
  <si>
    <t>Дсвно</t>
  </si>
  <si>
    <r>
      <t xml:space="preserve">Днн </t>
    </r>
    <r>
      <rPr>
        <sz val="12"/>
        <rFont val="Times New Roman"/>
        <family val="1"/>
      </rPr>
      <t>(для централизованной общесплавной системы водоотведения)</t>
    </r>
  </si>
  <si>
    <t>Фактический объем финансовых потребностей (НВВ)</t>
  </si>
  <si>
    <t>Баланс водоотведения</t>
  </si>
  <si>
    <t>2015 год</t>
  </si>
  <si>
    <t>2016 год</t>
  </si>
  <si>
    <t>2017 год</t>
  </si>
  <si>
    <t>2018 год</t>
  </si>
  <si>
    <t>Прием сточных вод</t>
  </si>
  <si>
    <t>1.1.</t>
  </si>
  <si>
    <t>Объем сточных вод, принятых у абонентов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</si>
  <si>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</si>
  <si>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</si>
  <si>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</si>
  <si>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</si>
  <si>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</si>
  <si>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</si>
  <si>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</si>
  <si>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</si>
  <si>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</si>
  <si>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</si>
  <si>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1.2.2.1</t>
  </si>
  <si>
    <t>от абонентов, которым установлены тарифы</t>
  </si>
  <si>
    <t>1.2.2.2</t>
  </si>
  <si>
    <t>от других абонентов</t>
  </si>
  <si>
    <t>1.2.3</t>
  </si>
  <si>
    <t>у нормируемых абонентов</t>
  </si>
  <si>
    <t>1.2.4</t>
  </si>
  <si>
    <t>у многоквартирных домов и приравненных к ним</t>
  </si>
  <si>
    <t>1.2.5</t>
  </si>
  <si>
    <t>у прочих абонентов, в том числе:</t>
  </si>
  <si>
    <t>1.2.5.1</t>
  </si>
  <si>
    <t>категория абонентов 1</t>
  </si>
  <si>
    <t>1.2.5.2</t>
  </si>
  <si>
    <t>категория абонентов 2</t>
  </si>
  <si>
    <t>1.2.5.n</t>
  </si>
  <si>
    <t>категория абонентов n</t>
  </si>
  <si>
    <t>По абонентам</t>
  </si>
  <si>
    <t>от других организаций, осуществляющих водоотведение</t>
  </si>
  <si>
    <t>1.3.2</t>
  </si>
  <si>
    <t>от собственных абонентов</t>
  </si>
  <si>
    <t>Неучтенный приток сточных вод</t>
  </si>
  <si>
    <t>1.4.1</t>
  </si>
  <si>
    <t>Организованный приток</t>
  </si>
  <si>
    <t>1.4.2</t>
  </si>
  <si>
    <t>Неорганизованный приток</t>
  </si>
  <si>
    <t>Поступило с территорий,
дифференцированных по тарифу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</si>
  <si>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</si>
  <si>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</si>
  <si>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</si>
  <si>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</si>
  <si>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</si>
  <si>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</si>
  <si>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Объем обезвоженного осадка сточных вод</t>
  </si>
  <si>
    <t>Темп изменения объема отводимых сточных вод</t>
  </si>
  <si>
    <t>Объем принятых сточных вод</t>
  </si>
  <si>
    <t>Объем сточных вод, используемых на технологические нужды</t>
  </si>
  <si>
    <t>Объем сточных вод, пропущенных через собственные очистные сооружения</t>
  </si>
  <si>
    <t>Объем сточных вод, переданных на очистку другим канализациям</t>
  </si>
  <si>
    <t>руб./Квт.ч</t>
  </si>
  <si>
    <t>принято от других канализаций</t>
  </si>
  <si>
    <t>Объем реализации услуг всего, в т.ч.</t>
  </si>
  <si>
    <t xml:space="preserve">среднегодовая стоимость 1 Квт.ч                  </t>
  </si>
  <si>
    <t>1.5.1</t>
  </si>
  <si>
    <t>1.5.2</t>
  </si>
  <si>
    <t>1.5.3</t>
  </si>
  <si>
    <t>1.5.4</t>
  </si>
  <si>
    <t>1.5.5</t>
  </si>
  <si>
    <t>Расчет численности и средней заработной платы персонала по водоотведению</t>
  </si>
  <si>
    <t>Расчет амортизационных отчислений ОС по водоотведению</t>
  </si>
  <si>
    <t>Очистка стоков:</t>
  </si>
  <si>
    <t>Утилизация осадка:</t>
  </si>
  <si>
    <t>Расчет административных расходов по водоотведению</t>
  </si>
  <si>
    <t>теплоснабже-ние</t>
  </si>
  <si>
    <t>2.2.3</t>
  </si>
  <si>
    <t>затраты по передаче электроэнергии</t>
  </si>
  <si>
    <t>Очистка стоков</t>
  </si>
  <si>
    <t>Транспортировка стоков</t>
  </si>
  <si>
    <t>Утилизация осадка</t>
  </si>
  <si>
    <t>Расчет земельного налога за отчетный период - 2014 год по водоотведению</t>
  </si>
  <si>
    <t>Тарифная заявка в сфере водоотведения</t>
  </si>
  <si>
    <t>Регион РФ</t>
  </si>
  <si>
    <t>Московская область</t>
  </si>
  <si>
    <t>Период</t>
  </si>
  <si>
    <t>Полное наименование организации</t>
  </si>
  <si>
    <t>Сокращенное официальное наименование организации</t>
  </si>
  <si>
    <t>ИНН</t>
  </si>
  <si>
    <t>КПП</t>
  </si>
  <si>
    <t>Вид деятельности</t>
  </si>
  <si>
    <t>Является ли организация плательщиком НДС</t>
  </si>
  <si>
    <t>Система налогообложения</t>
  </si>
  <si>
    <t>Полный цикл</t>
  </si>
  <si>
    <t>Прием и транспортирование (перекачка) стоков</t>
  </si>
  <si>
    <t>Очистка стоков и утилизация сточной жидкости</t>
  </si>
  <si>
    <t>Утилизация осадка и его транспортирование</t>
  </si>
  <si>
    <t>Результирующее название тарифа</t>
  </si>
  <si>
    <t>Утверждена ли инвест.надбавка на 2015</t>
  </si>
  <si>
    <t>Организация регулируется впервые</t>
  </si>
  <si>
    <t>Дата распоряжения</t>
  </si>
  <si>
    <t>Номер распоряжения</t>
  </si>
  <si>
    <t>Размер тарифа 2 полугодие, руб/м3</t>
  </si>
  <si>
    <t>Данные о распоряжении об установлении тарифа на 2014 год:</t>
  </si>
  <si>
    <t>Размер тарифа 1 полугодие, руб/м3</t>
  </si>
  <si>
    <t>Система коммунальной инфраструктуры</t>
  </si>
  <si>
    <t>Описание</t>
  </si>
  <si>
    <t>Главный бухгалтер</t>
  </si>
  <si>
    <t>Фамилия, имя, отчество:</t>
  </si>
  <si>
    <t>Контактный телефон:</t>
  </si>
  <si>
    <t>Должностное лицо, ответственное за составление формы</t>
  </si>
  <si>
    <t>Должность:</t>
  </si>
  <si>
    <t>e-mail:</t>
  </si>
  <si>
    <t>Дополнительная корректировка НВВ:</t>
  </si>
  <si>
    <t>Ввод объектов в эксплуатацию и изменение утвержденной ИП</t>
  </si>
  <si>
    <t xml:space="preserve">Степень исполнения обязательств по созданию и/или реконструкции объектов, находящихся в ГС или МС, по реализации ИП, ПП при недостижении утвержденных планновых значений показателей надежности и качества объектов </t>
  </si>
  <si>
    <t>8.1</t>
  </si>
  <si>
    <t>8.2</t>
  </si>
  <si>
    <t>ИТОГО НВВ с учетом корректировки</t>
  </si>
  <si>
    <t>15</t>
  </si>
  <si>
    <t>Расчет цеховых (производственных) расходов по водоотведению</t>
  </si>
  <si>
    <t>Расчет затрат на покупную продукцию (услугу)</t>
  </si>
  <si>
    <t>отчетный период</t>
  </si>
  <si>
    <t>предшествующий период</t>
  </si>
  <si>
    <t>регулируемый период</t>
  </si>
  <si>
    <t>Транспортирование стоков:</t>
  </si>
  <si>
    <t>2.11.2.1</t>
  </si>
  <si>
    <t>2.11.2.2</t>
  </si>
  <si>
    <t>2.11.2.3</t>
  </si>
  <si>
    <t>6.2</t>
  </si>
  <si>
    <t>6.2.1</t>
  </si>
  <si>
    <t>6.2.2</t>
  </si>
  <si>
    <t>8.3</t>
  </si>
  <si>
    <t>8.4</t>
  </si>
  <si>
    <t>8.5</t>
  </si>
  <si>
    <t>8.6</t>
  </si>
  <si>
    <t>8.7</t>
  </si>
  <si>
    <t>8.8</t>
  </si>
  <si>
    <t>8.9</t>
  </si>
  <si>
    <t>16</t>
  </si>
  <si>
    <t>17</t>
  </si>
  <si>
    <t>17,1</t>
  </si>
  <si>
    <t>17.1.1</t>
  </si>
  <si>
    <t>17.1.2</t>
  </si>
  <si>
    <t>17.1.3</t>
  </si>
  <si>
    <t>17.2</t>
  </si>
  <si>
    <t>17.3</t>
  </si>
  <si>
    <t>17.4</t>
  </si>
  <si>
    <t>Наименование муниципального образования</t>
  </si>
  <si>
    <t>Общая система налогообложения</t>
  </si>
  <si>
    <t>да</t>
  </si>
  <si>
    <t>Упрощенная система налогообложения</t>
  </si>
  <si>
    <t>нет</t>
  </si>
  <si>
    <t>НДС не взимается в соответствии со статьями 145 и 146 НК РФ</t>
  </si>
  <si>
    <t>НДС не взимается в соответствии со статьей 149 НК РФ</t>
  </si>
  <si>
    <t>НДС не взимается в связи с уплатой единого сельскохозяйственного налога</t>
  </si>
  <si>
    <t xml:space="preserve"> тыс.кВт*ч</t>
  </si>
  <si>
    <t>Данные о распоряжении об установлении тарифа на 2015 год:</t>
  </si>
  <si>
    <r>
      <t>тыс.м</t>
    </r>
    <r>
      <rPr>
        <vertAlign val="superscript"/>
        <sz val="11"/>
        <rFont val="Times New Roman"/>
        <family val="1"/>
      </rPr>
      <t>3</t>
    </r>
  </si>
  <si>
    <t xml:space="preserve">Исполнитель  (ФИО, должность) </t>
  </si>
  <si>
    <t xml:space="preserve">  ______________/___________  </t>
  </si>
  <si>
    <t>(подпись)</t>
  </si>
  <si>
    <t>Индексы</t>
  </si>
  <si>
    <t>Оплата труда</t>
  </si>
  <si>
    <t>Сырье и материалы
Кап. и тек. Ремонт
Прочие</t>
  </si>
  <si>
    <t>5.0</t>
  </si>
  <si>
    <t>Прочая аренда</t>
  </si>
  <si>
    <t>Наименование мероприятия</t>
  </si>
  <si>
    <t>Срок реализации мероприятия</t>
  </si>
  <si>
    <t>Финансовые потребности на реализацию мероприятия
(тыс.руб. без НДС)</t>
  </si>
  <si>
    <t>Объем работ в натуральных показателях (п.м., шт. и др.)</t>
  </si>
  <si>
    <t>Единица измерения объема работ (п.м., шт. и др.)</t>
  </si>
  <si>
    <t>Исполнитель работ</t>
  </si>
  <si>
    <t>Ожидаемый эффект</t>
  </si>
  <si>
    <t>Срок окупаемости мероприятия</t>
  </si>
  <si>
    <t>Примечание</t>
  </si>
  <si>
    <t>Источники финансирования</t>
  </si>
  <si>
    <t xml:space="preserve">Наименование показателя </t>
  </si>
  <si>
    <t xml:space="preserve">в натуральном выражении </t>
  </si>
  <si>
    <t>В стоимостном выражении (тыс.руб.)</t>
  </si>
  <si>
    <t>в том числе:</t>
  </si>
  <si>
    <t>Год начала</t>
  </si>
  <si>
    <t>Год завершения</t>
  </si>
  <si>
    <t>Амортиза-ция</t>
  </si>
  <si>
    <t>Прибыль (без учета налога на прибыль)</t>
  </si>
  <si>
    <t>Ремонтный фонд</t>
  </si>
  <si>
    <t>Бюджет</t>
  </si>
  <si>
    <t>Прочие источники</t>
  </si>
  <si>
    <t>значение (количество)</t>
  </si>
  <si>
    <t>единица измерения</t>
  </si>
  <si>
    <t>План мероприятий по ремонту объектов централизованной системы водоотведения, направленных на улучшение очистки сточных вод, а также по энергосбережению и повышению энергетической эффективности, в том числе снижению потерь воды при транспортировке</t>
  </si>
  <si>
    <t>Перечень плановых мероприятий по ремонту объектов централизованных систем 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эффективности, всего, в том числе:</t>
  </si>
  <si>
    <t>тариф на водоотведение</t>
  </si>
  <si>
    <t>водоотведение (очистка сточных вод)</t>
  </si>
  <si>
    <t>010</t>
  </si>
  <si>
    <t>000</t>
  </si>
  <si>
    <t>недостаточно данных</t>
  </si>
  <si>
    <t>100</t>
  </si>
  <si>
    <t>110</t>
  </si>
  <si>
    <t>111</t>
  </si>
  <si>
    <t>101</t>
  </si>
  <si>
    <t>011</t>
  </si>
  <si>
    <t>версия организации</t>
  </si>
  <si>
    <t>версия регулятора</t>
  </si>
  <si>
    <t>001</t>
  </si>
  <si>
    <t>тариф на транспортировку сточных вод</t>
  </si>
  <si>
    <t>тариф на водоотведение (очистка сточных вод)</t>
  </si>
  <si>
    <t>-</t>
  </si>
  <si>
    <t>тариф на утилизацию осадка и его транспортировку</t>
  </si>
  <si>
    <t>транспортировку сточных вод</t>
  </si>
  <si>
    <t>утилизацию осадка и его транспортировку</t>
  </si>
  <si>
    <r>
      <t>тыс.м</t>
    </r>
    <r>
      <rPr>
        <b/>
        <vertAlign val="superscript"/>
        <sz val="11"/>
        <color indexed="8"/>
        <rFont val="Times New Roman"/>
        <family val="1"/>
      </rPr>
      <t>3</t>
    </r>
  </si>
  <si>
    <r>
      <t>тыс.м</t>
    </r>
    <r>
      <rPr>
        <vertAlign val="superscript"/>
        <sz val="11"/>
        <color indexed="8"/>
        <rFont val="Times New Roman"/>
        <family val="1"/>
      </rPr>
      <t>3</t>
    </r>
  </si>
  <si>
    <t>Уполномоченный по делу</t>
  </si>
  <si>
    <t>Заведующий отделом</t>
  </si>
  <si>
    <t>Новикова А.А.</t>
  </si>
  <si>
    <t>Кудинова О.А.</t>
  </si>
  <si>
    <t>Добавить потребителя</t>
  </si>
  <si>
    <t>Добавить строку</t>
  </si>
  <si>
    <t>Добавить оборудование</t>
  </si>
  <si>
    <t>Добавить наименование</t>
  </si>
  <si>
    <t>2.11.3.3</t>
  </si>
  <si>
    <t>2.11.1.9</t>
  </si>
  <si>
    <t>2.11.1.10</t>
  </si>
  <si>
    <t>Удельные операционные расходы</t>
  </si>
  <si>
    <t>22.1</t>
  </si>
  <si>
    <t>22.2</t>
  </si>
  <si>
    <t>22.3</t>
  </si>
  <si>
    <t>22.4</t>
  </si>
  <si>
    <t>22.4.1</t>
  </si>
  <si>
    <t>Объем принятых сточных вод, м3</t>
  </si>
  <si>
    <t>Источники финансирования капитальных вложений</t>
  </si>
  <si>
    <t>Объем капитальных вложений</t>
  </si>
  <si>
    <t>на забор и подъем воды</t>
  </si>
  <si>
    <t>на водоподготовку</t>
  </si>
  <si>
    <t>на транспортировку воды</t>
  </si>
  <si>
    <t>на транспортировку сточных вод</t>
  </si>
  <si>
    <t>на очистку сточных вод</t>
  </si>
  <si>
    <t>на обращение с осадком сточных вод</t>
  </si>
  <si>
    <t>прочее</t>
  </si>
  <si>
    <t>Финансирование капитальных вложений</t>
  </si>
  <si>
    <t>Амортизация</t>
  </si>
  <si>
    <t>переоценка основных средств</t>
  </si>
  <si>
    <t>Прибыль</t>
  </si>
  <si>
    <t>дополнительные доходы</t>
  </si>
  <si>
    <t>Займы и кредиты</t>
  </si>
  <si>
    <t>Бюджетные средства</t>
  </si>
  <si>
    <t>федерального бюджета</t>
  </si>
  <si>
    <t>регионального бюджета</t>
  </si>
  <si>
    <t>местного бюджета</t>
  </si>
  <si>
    <t>Плата за подключение</t>
  </si>
  <si>
    <t>Прочее</t>
  </si>
  <si>
    <t>Учтено при установлении тарифов</t>
  </si>
  <si>
    <t>2.4.2</t>
  </si>
  <si>
    <t>1.7</t>
  </si>
  <si>
    <t>2.1.1</t>
  </si>
  <si>
    <t>2.4.3</t>
  </si>
  <si>
    <t>Прибыль (кап.вложения)</t>
  </si>
  <si>
    <t>Введено в эксплуатацию (всего):</t>
  </si>
  <si>
    <t>ВЗУ: новые</t>
  </si>
  <si>
    <t>шт.</t>
  </si>
  <si>
    <t>ВЗУ: реконструкция</t>
  </si>
  <si>
    <t>Реконструкция очистных сооружений</t>
  </si>
  <si>
    <t>Прокладка сетей</t>
  </si>
  <si>
    <t>5.3.2</t>
  </si>
  <si>
    <t>Беседина М.В.</t>
  </si>
  <si>
    <t>Гусев А.Ю.</t>
  </si>
  <si>
    <t>Хусейнова Е.И.</t>
  </si>
  <si>
    <t>Кокорева Е.Н.</t>
  </si>
  <si>
    <t>Куликова Е.А.</t>
  </si>
  <si>
    <r>
      <t xml:space="preserve">Кэо </t>
    </r>
    <r>
      <rPr>
        <sz val="12"/>
        <rFont val="Times New Roman"/>
        <family val="1"/>
      </rPr>
      <t>- общее количество электрической энергии, потребляемой в технологическом процессе очистки сточных вод</t>
    </r>
  </si>
  <si>
    <r>
      <t xml:space="preserve">Урпо - </t>
    </r>
    <r>
      <rPr>
        <sz val="12"/>
        <rFont val="Times New Roman"/>
        <family val="1"/>
      </rPr>
      <t>удельный расход электрической энергии, потребляемой в технологическом процессе очистки сточных вод</t>
    </r>
  </si>
  <si>
    <r>
      <rPr>
        <b/>
        <sz val="12"/>
        <rFont val="Times New Roman"/>
        <family val="1"/>
      </rPr>
      <t>Vо</t>
    </r>
    <r>
      <rPr>
        <sz val="12"/>
        <rFont val="Times New Roman"/>
        <family val="1"/>
      </rPr>
      <t xml:space="preserve"> - общий объем сточных вод, подвергающихся очистке</t>
    </r>
  </si>
  <si>
    <r>
      <t xml:space="preserve">Урпт - </t>
    </r>
    <r>
      <rPr>
        <sz val="12"/>
        <rFont val="Times New Roman"/>
        <family val="1"/>
      </rPr>
      <t>удельный расход электрической энергии, потребляемой в технологическом процессе  транспортировки сточных вод</t>
    </r>
  </si>
  <si>
    <r>
      <t xml:space="preserve">Кэт </t>
    </r>
    <r>
      <rPr>
        <sz val="12"/>
        <rFont val="Times New Roman"/>
        <family val="1"/>
      </rPr>
      <t>- общее количество электрической энергии, потребляемой в технологическом процессе транспортировки</t>
    </r>
  </si>
  <si>
    <r>
      <rPr>
        <b/>
        <sz val="12"/>
        <rFont val="Times New Roman"/>
        <family val="1"/>
      </rPr>
      <t xml:space="preserve">Vт </t>
    </r>
    <r>
      <rPr>
        <sz val="12"/>
        <rFont val="Times New Roman"/>
        <family val="1"/>
      </rPr>
      <t>- общий объем сточных вод, подвергающихся транспортировке</t>
    </r>
  </si>
  <si>
    <r>
      <t>тыс.м</t>
    </r>
    <r>
      <rPr>
        <vertAlign val="superscript"/>
        <sz val="12"/>
        <rFont val="Times New Roman"/>
        <family val="1"/>
      </rPr>
      <t>3</t>
    </r>
  </si>
  <si>
    <t xml:space="preserve">Версия </t>
  </si>
  <si>
    <t>ПРОИЗВОДСТВЕННАЯ ПРОГРАММА ПО ВОДООТВЕДЕНИЮ</t>
  </si>
  <si>
    <t xml:space="preserve">      ФИО руководителя</t>
  </si>
  <si>
    <t>_____________________</t>
  </si>
  <si>
    <t>"_____" __________ г.</t>
  </si>
  <si>
    <r>
      <t xml:space="preserve">Арендная плата, лизинговые платежи, не связанные с арендой (лизингом) централизованных систем водоснабжения либо объектов, входящих в состав таких систем </t>
    </r>
    <r>
      <rPr>
        <sz val="9"/>
        <color indexed="10"/>
        <rFont val="Tahoma"/>
        <family val="2"/>
      </rPr>
      <t>(прочая аренда)</t>
    </r>
  </si>
  <si>
    <t>Руководитель</t>
  </si>
  <si>
    <t>Фамилия, имя, отчество (полностью):</t>
  </si>
  <si>
    <t>Наименование муниципального района или городского округа</t>
  </si>
  <si>
    <t>Волоколамский м.р.</t>
  </si>
  <si>
    <t>Воскресенский м.р.</t>
  </si>
  <si>
    <t>г.о. Балашиха</t>
  </si>
  <si>
    <t>г.о. Бронницы</t>
  </si>
  <si>
    <t>г.о. Власиха</t>
  </si>
  <si>
    <t>г.о. Восход</t>
  </si>
  <si>
    <t>г.о. Дзержинский</t>
  </si>
  <si>
    <t>г.о. Долгопрудный</t>
  </si>
  <si>
    <t>г.о. Домодедово</t>
  </si>
  <si>
    <t>г.о. Дубна</t>
  </si>
  <si>
    <t>г.о. Железнодорожный</t>
  </si>
  <si>
    <t xml:space="preserve">г.о. Жуковский </t>
  </si>
  <si>
    <t>г.о. Звездный городок</t>
  </si>
  <si>
    <t>г.о. Звенигород</t>
  </si>
  <si>
    <t>г.о. Ивантеевка</t>
  </si>
  <si>
    <t>г.о. Климовск</t>
  </si>
  <si>
    <t>г.о. Коломна</t>
  </si>
  <si>
    <t>г.о. Королев</t>
  </si>
  <si>
    <t>г.о. Котельники</t>
  </si>
  <si>
    <t>г.о. Красноармейск</t>
  </si>
  <si>
    <t>г.о. Краснознаменск</t>
  </si>
  <si>
    <t>г.о. Лобня</t>
  </si>
  <si>
    <t>г.о. Лосино-Петровский</t>
  </si>
  <si>
    <t>г.о. Лыткарино</t>
  </si>
  <si>
    <t>г.о. Молодежный</t>
  </si>
  <si>
    <t>г.о. Орехово-Зуево</t>
  </si>
  <si>
    <t>г.о. Подольск</t>
  </si>
  <si>
    <t>г.о. Протвино</t>
  </si>
  <si>
    <t>г.о. Пущино</t>
  </si>
  <si>
    <t>г.о. Реутов</t>
  </si>
  <si>
    <t>г.о. Рошаль</t>
  </si>
  <si>
    <t>г.о. Серпухов</t>
  </si>
  <si>
    <t>г.о. Фрязино</t>
  </si>
  <si>
    <t>г.о. Химки</t>
  </si>
  <si>
    <t>г.о. Черноголовка</t>
  </si>
  <si>
    <t>г.о. Электрогорск</t>
  </si>
  <si>
    <t>г.о. Электросталь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</si>
  <si>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</si>
  <si>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</si>
  <si>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</si>
  <si>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</si>
  <si>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</si>
  <si>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</si>
  <si>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</si>
  <si>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</si>
  <si>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</si>
  <si>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</si>
  <si>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</si>
  <si>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</si>
  <si>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Межмуниципальные организации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</si>
  <si>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</si>
  <si>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</si>
  <si>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</si>
  <si>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</si>
  <si>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</si>
  <si>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Озерский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</si>
  <si>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</si>
  <si>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</si>
  <si>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</si>
  <si>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</si>
  <si>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</si>
  <si>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</si>
  <si>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</si>
  <si>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</si>
  <si>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</si>
  <si>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</si>
  <si>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</si>
  <si>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</si>
  <si>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</si>
  <si>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 xml:space="preserve">Шатурский м.р. </t>
  </si>
  <si>
    <t>Шаховской м.р.</t>
  </si>
  <si>
    <t>Щелковский м.р.</t>
  </si>
  <si>
    <t>6.1.1</t>
  </si>
  <si>
    <t>6.1.2</t>
  </si>
  <si>
    <t>Налог на прибыль</t>
  </si>
  <si>
    <t>Налог, уплачиваемый в связи с применением упрощенной системы налогообложения</t>
  </si>
  <si>
    <t>СОГЛАСОВАНО</t>
  </si>
  <si>
    <r>
      <t xml:space="preserve">* Дсвно </t>
    </r>
    <r>
      <rPr>
        <b/>
        <sz val="7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 xml:space="preserve"> = (Vнос </t>
    </r>
    <r>
      <rPr>
        <b/>
        <sz val="7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 xml:space="preserve"> / Vобщ </t>
    </r>
    <r>
      <rPr>
        <b/>
        <sz val="7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>) х 100</t>
    </r>
  </si>
  <si>
    <r>
      <t xml:space="preserve">* Днн </t>
    </r>
    <r>
      <rPr>
        <b/>
        <sz val="7"/>
        <rFont val="Times New Roman"/>
        <family val="1"/>
      </rPr>
      <t>2015</t>
    </r>
    <r>
      <rPr>
        <b/>
        <sz val="11"/>
        <rFont val="Times New Roman"/>
        <family val="1"/>
      </rPr>
      <t xml:space="preserve"> = (Кпнндс </t>
    </r>
    <r>
      <rPr>
        <b/>
        <sz val="7"/>
        <rFont val="Times New Roman"/>
        <family val="1"/>
      </rPr>
      <t>2015</t>
    </r>
    <r>
      <rPr>
        <b/>
        <sz val="11"/>
        <rFont val="Times New Roman"/>
        <family val="1"/>
      </rPr>
      <t xml:space="preserve"> / Кп </t>
    </r>
    <r>
      <rPr>
        <b/>
        <sz val="7"/>
        <rFont val="Times New Roman"/>
        <family val="1"/>
      </rPr>
      <t>2015</t>
    </r>
    <r>
      <rPr>
        <b/>
        <sz val="11"/>
        <rFont val="Times New Roman"/>
        <family val="1"/>
      </rPr>
      <t>) х 100</t>
    </r>
  </si>
  <si>
    <r>
      <t xml:space="preserve">* Пн </t>
    </r>
    <r>
      <rPr>
        <b/>
        <sz val="7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 xml:space="preserve"> = Ка/п </t>
    </r>
    <r>
      <rPr>
        <b/>
        <sz val="7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 xml:space="preserve"> / Lсети </t>
    </r>
    <r>
      <rPr>
        <b/>
        <sz val="7"/>
        <color indexed="8"/>
        <rFont val="Times New Roman"/>
        <family val="1"/>
      </rPr>
      <t>2015</t>
    </r>
  </si>
  <si>
    <r>
      <t xml:space="preserve">* Урп </t>
    </r>
    <r>
      <rPr>
        <b/>
        <sz val="7"/>
        <rFont val="Times New Roman"/>
        <family val="1"/>
      </rPr>
      <t>2015</t>
    </r>
    <r>
      <rPr>
        <b/>
        <sz val="11"/>
        <rFont val="Times New Roman"/>
        <family val="1"/>
      </rPr>
      <t xml:space="preserve"> = Кэ </t>
    </r>
    <r>
      <rPr>
        <b/>
        <sz val="7"/>
        <rFont val="Times New Roman"/>
        <family val="1"/>
      </rPr>
      <t>2015</t>
    </r>
    <r>
      <rPr>
        <b/>
        <sz val="11"/>
        <rFont val="Times New Roman"/>
        <family val="1"/>
      </rPr>
      <t xml:space="preserve"> / Vобщ </t>
    </r>
    <r>
      <rPr>
        <b/>
        <sz val="7"/>
        <rFont val="Times New Roman"/>
        <family val="1"/>
      </rPr>
      <t>2015</t>
    </r>
  </si>
  <si>
    <t>Операционные расходы (ОР)</t>
  </si>
  <si>
    <t>№ п.п.</t>
  </si>
  <si>
    <t xml:space="preserve">Прогноз социально-экономического развития Российской Федерации                        </t>
  </si>
  <si>
    <t>февраль 2015 года</t>
  </si>
  <si>
    <t>1.</t>
  </si>
  <si>
    <t>Сырье, основные материалы</t>
  </si>
  <si>
    <t>2.</t>
  </si>
  <si>
    <t>Электроэнергия на технологические цели</t>
  </si>
  <si>
    <t>3.</t>
  </si>
  <si>
    <t>Затраты на оплату труда</t>
  </si>
  <si>
    <t>4.</t>
  </si>
  <si>
    <t>Текущий и капитальный ремонт</t>
  </si>
  <si>
    <t>5.</t>
  </si>
  <si>
    <t>Прочие цеховые и общеэксплуатационные  расходы</t>
  </si>
  <si>
    <t>6.</t>
  </si>
  <si>
    <t xml:space="preserve">Покупная продукция </t>
  </si>
  <si>
    <t>7.</t>
  </si>
  <si>
    <t>Средний рост тарифов в сфере водоснабжения и водоотведения</t>
  </si>
  <si>
    <t xml:space="preserve">Население </t>
  </si>
  <si>
    <t>ТСЖ "Голицыно-7"</t>
  </si>
  <si>
    <t>Оборудование , согласно плану эксплуатации</t>
  </si>
  <si>
    <t>30.05.13</t>
  </si>
  <si>
    <t>298</t>
  </si>
  <si>
    <t>счетчик</t>
  </si>
  <si>
    <t>Машинист НС</t>
  </si>
  <si>
    <t xml:space="preserve"> "МУП ВКХ Водоканал"</t>
  </si>
  <si>
    <t>46/11-А</t>
  </si>
  <si>
    <t>Общество с ограниченной ответственностью "Дирекция Голицыно-3"</t>
  </si>
  <si>
    <t>ООО "Дирекция Голицыно-3"</t>
  </si>
  <si>
    <t>Управление эксплуатацией жилого фонда</t>
  </si>
  <si>
    <t>18.12.14</t>
  </si>
  <si>
    <t>145-р</t>
  </si>
  <si>
    <t>32,72</t>
  </si>
  <si>
    <t>Генеральный директор</t>
  </si>
  <si>
    <t>Прочие расходы (скрыть)</t>
  </si>
  <si>
    <t>С проектом тарифа ознакомлен,</t>
  </si>
  <si>
    <t>с заключением согласен, о дате и месте</t>
  </si>
  <si>
    <t>заседания правления Комитета извещен.</t>
  </si>
  <si>
    <t>Волоколамский муниципальный район</t>
  </si>
  <si>
    <t>Волоколамского муниципального района</t>
  </si>
  <si>
    <t>Воскресенский муниципальный район</t>
  </si>
  <si>
    <t>Воскресенского муниципального района</t>
  </si>
  <si>
    <t>городской округ Балашиха</t>
  </si>
  <si>
    <t>городского округа Балашиха</t>
  </si>
  <si>
    <t>городской округ Бронницы</t>
  </si>
  <si>
    <t>городского округа Бронницы</t>
  </si>
  <si>
    <t>городской округ Власиха</t>
  </si>
  <si>
    <t>городского округа Власиха</t>
  </si>
  <si>
    <t>городской округ Восход</t>
  </si>
  <si>
    <t>городского округа Восход</t>
  </si>
  <si>
    <t>городской округ Дзержинский</t>
  </si>
  <si>
    <t>городского округа Дзержинского</t>
  </si>
  <si>
    <t>городской округ Долгопрудный</t>
  </si>
  <si>
    <t>городского округа Долгопрудный</t>
  </si>
  <si>
    <t>городской округ Домодедово</t>
  </si>
  <si>
    <t>городского округа Домодедово</t>
  </si>
  <si>
    <t>городской округ Дубна</t>
  </si>
  <si>
    <t>городского округа Дубна</t>
  </si>
  <si>
    <t>городской округ Железнодорожный</t>
  </si>
  <si>
    <t>городского округа Железнодорожный</t>
  </si>
  <si>
    <t xml:space="preserve">городской округ Жуковский </t>
  </si>
  <si>
    <t xml:space="preserve">городского округа Жуковский </t>
  </si>
  <si>
    <t>городской округ Звездный городок</t>
  </si>
  <si>
    <t>городского округа Звездный городок</t>
  </si>
  <si>
    <t>городской округ Звенигород</t>
  </si>
  <si>
    <t>городского округа Звенигород</t>
  </si>
  <si>
    <t>городской округ Ивантеевка</t>
  </si>
  <si>
    <t>городского округа Ивантеевка</t>
  </si>
  <si>
    <t>городской округ Климовск</t>
  </si>
  <si>
    <t>городского округа Климовск</t>
  </si>
  <si>
    <t>городской округ Коломна</t>
  </si>
  <si>
    <t>городского округа Коломна</t>
  </si>
  <si>
    <t>городской округ Королев</t>
  </si>
  <si>
    <t>городского округа Королев</t>
  </si>
  <si>
    <t>городской округ Котельники</t>
  </si>
  <si>
    <t>городского округа Котельники</t>
  </si>
  <si>
    <t>городской округ Красноармейск</t>
  </si>
  <si>
    <t>городского округа Красноармейск</t>
  </si>
  <si>
    <t>городской округ Краснознаменск</t>
  </si>
  <si>
    <t>городского округа Краснознаменск</t>
  </si>
  <si>
    <t>городской округ Лобня</t>
  </si>
  <si>
    <t>городского округа Лобня</t>
  </si>
  <si>
    <t>городской округ Лосино-Петровский</t>
  </si>
  <si>
    <t>городского округа Лосино-Петровского</t>
  </si>
  <si>
    <t>городской округ Лыткарино</t>
  </si>
  <si>
    <t>городского округа Лыткарино</t>
  </si>
  <si>
    <t>городской округ Молодежный</t>
  </si>
  <si>
    <t>городского округа Молодежный</t>
  </si>
  <si>
    <t>городской округ Орехово-Зуево</t>
  </si>
  <si>
    <t>городского округа Орехово-Зуево</t>
  </si>
  <si>
    <t>городской округ Подольск</t>
  </si>
  <si>
    <t>городского округа Подольск</t>
  </si>
  <si>
    <t>городской округ Протвино</t>
  </si>
  <si>
    <t>городского округа Протвино</t>
  </si>
  <si>
    <t>городской округ Пущино</t>
  </si>
  <si>
    <t>городского округа Пущино</t>
  </si>
  <si>
    <t>городской округ Реутов</t>
  </si>
  <si>
    <t>городского округа Реутов</t>
  </si>
  <si>
    <t>городской округ Рошаль</t>
  </si>
  <si>
    <t>городского округа Рошаль</t>
  </si>
  <si>
    <t>городской округ Серпухов</t>
  </si>
  <si>
    <t>городского округа Серпухов</t>
  </si>
  <si>
    <t>городской округ Фрязино</t>
  </si>
  <si>
    <t>городского округа Фрязино</t>
  </si>
  <si>
    <t>городской округ Химки</t>
  </si>
  <si>
    <t>городского округа Химки</t>
  </si>
  <si>
    <t>городской округ Черноголовка</t>
  </si>
  <si>
    <t>городского округа Черноголовка</t>
  </si>
  <si>
    <t>городской округ Электрогорск</t>
  </si>
  <si>
    <t>городского округа Электрогорск</t>
  </si>
  <si>
    <t>городской округ Электросталь</t>
  </si>
  <si>
    <t>городского округа Электросталь</t>
  </si>
  <si>
    <t>Дмитровский муниципальный район</t>
  </si>
  <si>
    <t>Дмитровского муниципального района</t>
  </si>
  <si>
    <t>Егорьевский муниципальный район</t>
  </si>
  <si>
    <t>Егорьевского муниципального района</t>
  </si>
  <si>
    <t>Зарайский муниципальный район</t>
  </si>
  <si>
    <t>Зарайского муниципального района</t>
  </si>
  <si>
    <t>Истринский муниципальный район</t>
  </si>
  <si>
    <t>Истринского муниципального района</t>
  </si>
  <si>
    <t>Каширский муниципальный район</t>
  </si>
  <si>
    <t>Каширского муниципального района</t>
  </si>
  <si>
    <t>Клинский муниципальный район</t>
  </si>
  <si>
    <t>Клинского муниципального района</t>
  </si>
  <si>
    <t>Коломенский муниципальный район</t>
  </si>
  <si>
    <t>Коломенского муниципального района</t>
  </si>
  <si>
    <t>Красногорский муниципальный район</t>
  </si>
  <si>
    <t>Красногорского муниципального района</t>
  </si>
  <si>
    <t>Ленинский муниципальный район</t>
  </si>
  <si>
    <t>Ленинского муниципального района</t>
  </si>
  <si>
    <t>Лотошинский муниципальный район</t>
  </si>
  <si>
    <t>Лотошинского муниципального района</t>
  </si>
  <si>
    <t>Луховицкий муниципальный район</t>
  </si>
  <si>
    <t>Луховицкого муниципального района</t>
  </si>
  <si>
    <t>Люберецкий муниципальный район</t>
  </si>
  <si>
    <t>Люберецкого муниципального района</t>
  </si>
  <si>
    <t>Можайский муниципальный район</t>
  </si>
  <si>
    <t>Можайского муниципального района</t>
  </si>
  <si>
    <t>Мытищинский муниципальный район</t>
  </si>
  <si>
    <t>Мытищинского муниципального района</t>
  </si>
  <si>
    <t>Наро-Фоминский муниципальный район</t>
  </si>
  <si>
    <t>Наро-Фоминского муниципального района</t>
  </si>
  <si>
    <t>Ногинский муниципальный район</t>
  </si>
  <si>
    <t>Ногинского муниципального района</t>
  </si>
  <si>
    <t>Одинцовский муниципальный район</t>
  </si>
  <si>
    <t>Одинцовского муниципального района</t>
  </si>
  <si>
    <t>Озерский муниципальный район</t>
  </si>
  <si>
    <t>Озерского муниципального района</t>
  </si>
  <si>
    <t>Орехово-Зуевский муниципальный район</t>
  </si>
  <si>
    <t>Орехово-Зуевского муниципального района</t>
  </si>
  <si>
    <t>Павлово-Посадский муниципальный район</t>
  </si>
  <si>
    <t>Павлово-Посадского муниципального района</t>
  </si>
  <si>
    <t>Подольский муниципальный район</t>
  </si>
  <si>
    <t>Подольского муниципального района</t>
  </si>
  <si>
    <t>Пушкинский муниципальный район</t>
  </si>
  <si>
    <t>Пушкинского муниципального района</t>
  </si>
  <si>
    <t>Раменский муниципальный район</t>
  </si>
  <si>
    <t>Раменского муниципального района</t>
  </si>
  <si>
    <t>Рузский муниципальный район</t>
  </si>
  <si>
    <t>Рузского муниципального района</t>
  </si>
  <si>
    <t>Сергиево-Посадский муниципальный район</t>
  </si>
  <si>
    <t>Сергиево-Посадского муниципального района</t>
  </si>
  <si>
    <t>Серебряно-Прудский муниципальный район</t>
  </si>
  <si>
    <t>Серебряно-Прудского муниципального района</t>
  </si>
  <si>
    <t>Серпуховский муниципальный район</t>
  </si>
  <si>
    <t>Серпуховского муниципального района</t>
  </si>
  <si>
    <t>Солнечногорский муниципальный район</t>
  </si>
  <si>
    <t>Солнечногорского муниципального района</t>
  </si>
  <si>
    <t>Ступинский муниципальный район</t>
  </si>
  <si>
    <t>Ступинского муниципального района</t>
  </si>
  <si>
    <t>Талдомский муниципальный район</t>
  </si>
  <si>
    <t>Талдомского муниципального района</t>
  </si>
  <si>
    <t>Чеховский муниципальный район</t>
  </si>
  <si>
    <t>Чеховского муниципального района</t>
  </si>
  <si>
    <t xml:space="preserve">Шатурский муниципальный район </t>
  </si>
  <si>
    <t xml:space="preserve">Шатурского муниципального района </t>
  </si>
  <si>
    <t>Шаховской муниципальный район</t>
  </si>
  <si>
    <t>Шаховского муниципального района</t>
  </si>
  <si>
    <t>Щелковский муниципальный район</t>
  </si>
  <si>
    <t>Щелковского муниципального района</t>
  </si>
  <si>
    <t>Приложение № ___</t>
  </si>
  <si>
    <t>к протоколу заседания Правления</t>
  </si>
  <si>
    <t>Комитета по ценам и тарифам</t>
  </si>
  <si>
    <t>Московской области</t>
  </si>
  <si>
    <t>от ___________ № ____</t>
  </si>
  <si>
    <t>план с 01.01.2016 по 30.06.2016</t>
  </si>
  <si>
    <t>ИПЦ</t>
  </si>
  <si>
    <t>Ветров С.А.</t>
  </si>
  <si>
    <t>Утверждена ли инвест.программа?</t>
  </si>
  <si>
    <t>Утверждена ли учетная политика?</t>
  </si>
  <si>
    <t>Каким документом утверждена учетная политика?</t>
  </si>
  <si>
    <t>Принцип распределения прочих адм. и прочих цеховых затрат</t>
  </si>
  <si>
    <t>Есть ли коллективный договор?</t>
  </si>
  <si>
    <t>ОШИБКА</t>
  </si>
  <si>
    <t>Отчетный период 2015 год</t>
  </si>
  <si>
    <t>план c 01.07.2015 по 31.12.2015</t>
  </si>
  <si>
    <t>Текущий период 2016 год (план)</t>
  </si>
  <si>
    <t>план с 01.07.2016 по 31.12.2016</t>
  </si>
  <si>
    <t>Текущий период 2017 год (план)</t>
  </si>
  <si>
    <t>план с 01.01.2017 по 30.06.2017</t>
  </si>
  <si>
    <t>план с 01.07.2017 по 31.12.2017</t>
  </si>
  <si>
    <t>Текущий период 2017 год (версия организации)</t>
  </si>
  <si>
    <t>Регулируемый период 2017 год (версия регулятора)</t>
  </si>
  <si>
    <t>2017 корректировка в долгосрочном периоде</t>
  </si>
  <si>
    <t>Сведения о системах водоотведения организации водопроводно-канализационного хозяйства</t>
  </si>
  <si>
    <t>Ед. изм.</t>
  </si>
  <si>
    <t>Основание владения имуществом (договор аренды/ собств-ть/ хоз.ведение/ не оформлено)</t>
  </si>
  <si>
    <t>Дата договора аренды</t>
  </si>
  <si>
    <t>Номер договора аренды</t>
  </si>
  <si>
    <t>С кем заключен договор</t>
  </si>
  <si>
    <t>Срок действия</t>
  </si>
  <si>
    <t xml:space="preserve">2015 год </t>
  </si>
  <si>
    <t>2017 год план</t>
  </si>
  <si>
    <t xml:space="preserve"> план</t>
  </si>
  <si>
    <t xml:space="preserve"> факт</t>
  </si>
  <si>
    <t>Проектная мощность оборудования</t>
  </si>
  <si>
    <t>тыс.куб.м/сут.</t>
  </si>
  <si>
    <t>Производительность оборудования</t>
  </si>
  <si>
    <t xml:space="preserve">Уровень загрузки оборудования </t>
  </si>
  <si>
    <t>Количество канализационных насосных станций (КНС)</t>
  </si>
  <si>
    <t>Количество очистных сооружений</t>
  </si>
  <si>
    <t>Протяженность канализационных сетей</t>
  </si>
  <si>
    <t>6.1</t>
  </si>
  <si>
    <t xml:space="preserve"> - напорных</t>
  </si>
  <si>
    <t xml:space="preserve"> - безнапорных (самотечных)</t>
  </si>
  <si>
    <t>Износ систем коммунальной инфраструктуры</t>
  </si>
  <si>
    <t>Удельный вес сетей, нуждающихся в замене</t>
  </si>
  <si>
    <t>Протяженность сетей, нуждающихся в замене (напорных)</t>
  </si>
  <si>
    <t>Технологические затраты электроэнергии</t>
  </si>
  <si>
    <t>тыс.кВт.ч/год</t>
  </si>
  <si>
    <t>Удельный расход электрической энергии</t>
  </si>
  <si>
    <t>кВт/куб.м</t>
  </si>
  <si>
    <t>ФИО руководителя</t>
  </si>
  <si>
    <t xml:space="preserve">ФАКТИЧЕСКИЕ значения показателей надежности, качества и энергоэффективности объектов централизованных систем водоотведения, достижение которых предусмотрено в результате реализации мероприятий ПРОИЗВОДСТВЕННОЙ и ИНВЕСТИЦИОННОЙ ПРОГРАММ за 2015 год </t>
  </si>
  <si>
    <t>Наименование муниципального образования:</t>
  </si>
  <si>
    <t>Наименование регулируемой организации:</t>
  </si>
  <si>
    <t>Наименование мероприятия (мероприятий) производственной и инвестиционной программ</t>
  </si>
  <si>
    <t xml:space="preserve">Объем выполненных мероприятий                                                     в натуральном выражении </t>
  </si>
  <si>
    <r>
      <rPr>
        <b/>
        <sz val="12"/>
        <rFont val="Times New Roman"/>
        <family val="1"/>
      </rPr>
      <t>Источники финансирования</t>
    </r>
  </si>
  <si>
    <t>Стоимость мероприятия</t>
  </si>
  <si>
    <t>Экономический эффект</t>
  </si>
  <si>
    <t>Значение показателя надежности и бесперебойности водоотведения</t>
  </si>
  <si>
    <t>Значение показателей качества очистки сточных вод</t>
  </si>
  <si>
    <t>Значение показателей энергетической эффективности</t>
  </si>
  <si>
    <t>Удельное количество аварий и засоров в расчете на протяженность канализационной сети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</si>
  <si>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</si>
  <si>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</si>
  <si>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</si>
  <si>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</si>
  <si>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наименование</t>
  </si>
  <si>
    <t>введено в эксплуатацию 
(новые объекты)</t>
  </si>
  <si>
    <t>реконструировано</t>
  </si>
  <si>
    <t>капитальные вложения</t>
  </si>
  <si>
    <t>амортизация</t>
  </si>
  <si>
    <t>заемные средства</t>
  </si>
  <si>
    <t>капитальный ремонт</t>
  </si>
  <si>
    <t>значение</t>
  </si>
  <si>
    <t>кВт*ч/куб. м</t>
  </si>
  <si>
    <t>ИТОГО (в целом по организации)</t>
  </si>
  <si>
    <t>Исполнитель:</t>
  </si>
  <si>
    <t>______________________</t>
  </si>
  <si>
    <t>подпись</t>
  </si>
  <si>
    <t xml:space="preserve">Аналитическая справка по организации </t>
  </si>
  <si>
    <t>услуга</t>
  </si>
  <si>
    <t>Задолженность по оплате за электроэнергию, тыс.руб.</t>
  </si>
  <si>
    <t>Кредиторская задолженность, тыс.руб.</t>
  </si>
  <si>
    <t>Дебиторская задолженность, тыс.руб.</t>
  </si>
  <si>
    <t>Финансовый результат, тыс.руб. (прибыль, убыток)</t>
  </si>
  <si>
    <t>на 01.01.2015 (факт 2014 года)</t>
  </si>
  <si>
    <t>на 01.01.2016 (факт 2015 года)</t>
  </si>
  <si>
    <t>В целом по предприятию 
(из бух.баланса)</t>
  </si>
  <si>
    <t>Директор организации   ________________________   (ФИО, подпись)</t>
  </si>
  <si>
    <t>ПЕЧАТЬ</t>
  </si>
  <si>
    <t>Расходы на приобретение сырья и материалов и их хранение по водоснабжению</t>
  </si>
  <si>
    <t>Факт 2015</t>
  </si>
  <si>
    <t>План 2017</t>
  </si>
  <si>
    <t>Расчет среднегодовой стоимости 1 кВт.ч. электроэнергии в отчетном периоде - 2015 год</t>
  </si>
  <si>
    <t>Распределение расхода электроэнергии по видам деятельности за отчетный период - 2015 год</t>
  </si>
  <si>
    <t>Регулируемый период, План 2017</t>
  </si>
  <si>
    <t>Расчет расхода электроэнергии в отчетном периоде - 2015 год по водоотведению</t>
  </si>
  <si>
    <t>Отчетный период, Факт 2015</t>
  </si>
  <si>
    <t>Регулируемый период, 2017 год</t>
  </si>
  <si>
    <t>Отчетный период, 2015 год</t>
  </si>
  <si>
    <t>Первоначальная стоимость</t>
  </si>
  <si>
    <t>Дата ввода ОС</t>
  </si>
  <si>
    <t>Изменение первоначальной стоимости при переоценке</t>
  </si>
  <si>
    <t>Изменение первоначальной стоимости при достройке, дооборудовании и реконструкции</t>
  </si>
  <si>
    <t>Отчет по затратам на текущий ремонт и техническое обслуживание основных средств за отчетный период - 2015 год по водоотведению</t>
  </si>
  <si>
    <t>Наименование материалов, единица измерения</t>
  </si>
  <si>
    <t>Цена, руб.</t>
  </si>
  <si>
    <t>Кол-во единиц</t>
  </si>
  <si>
    <t>План текущего ремонта и технического обслуживания основных средств на 2017 год по водоотведению</t>
  </si>
  <si>
    <t>Отчет по затратам на капитальный ремонт основных средств за отчетный период - 2015 год по водоотведению</t>
  </si>
  <si>
    <t>План капитального ремонта основных средств на 2017 год по водоотведению</t>
  </si>
  <si>
    <t>Расчет арендной платы</t>
  </si>
  <si>
    <t>Регулируемый период 2017 год</t>
  </si>
  <si>
    <t>Предшествующий период
2016 год</t>
  </si>
  <si>
    <t>Отчетный период
2015 год</t>
  </si>
  <si>
    <t>Корректировка необходимой валовой выручки по водоотведению на 2017 год</t>
  </si>
  <si>
    <t>Регулируемый период            2017 год</t>
  </si>
  <si>
    <t>Необходимая валовая выручка (НВВ), определяемая на 2015 год (до начала долгосрочного периода регулирования)</t>
  </si>
  <si>
    <t>11.1</t>
  </si>
  <si>
    <t>Экономически обоснованный тариф с НДС</t>
  </si>
  <si>
    <t>Прогнозные индексы роста по статьям затрат, применяемые при расчете тарифов на коммунальные ресурсы с 01 июля 2017</t>
  </si>
  <si>
    <t>zaogolizino3@ya.ru</t>
  </si>
  <si>
    <t>Геращенко Диана Александровна</t>
  </si>
  <si>
    <t>(916) 1619686</t>
  </si>
  <si>
    <t>Доценко Елена Валерьевна</t>
  </si>
  <si>
    <t>(916) 2292197</t>
  </si>
  <si>
    <t>esi.dotsenko@mail.ru</t>
  </si>
  <si>
    <t>приказ</t>
  </si>
  <si>
    <t>КНС№1</t>
  </si>
  <si>
    <t>собственность</t>
  </si>
  <si>
    <t>КНС№2</t>
  </si>
  <si>
    <t>КНС№3</t>
  </si>
  <si>
    <t>КНС№4</t>
  </si>
  <si>
    <t>замена насосов</t>
  </si>
  <si>
    <t>КНС (шт.)</t>
  </si>
  <si>
    <t>ВНС (шт.)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</si>
  <si>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</si>
  <si>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</si>
  <si>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</si>
  <si>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</si>
  <si>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</si>
  <si>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</si>
  <si>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</si>
  <si>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</si>
  <si>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</si>
  <si>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</si>
  <si>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</si>
  <si>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</si>
  <si>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КНС №1</t>
  </si>
  <si>
    <t>КНС №2</t>
  </si>
  <si>
    <t>КНС №3</t>
  </si>
  <si>
    <t>КНС №4</t>
  </si>
  <si>
    <t>Сети канализации</t>
  </si>
  <si>
    <t>Насос BARRACUDA HOMA GRP36</t>
  </si>
  <si>
    <t>Комитет по уаравлению имуществом</t>
  </si>
  <si>
    <t>344</t>
  </si>
  <si>
    <t>Аренда земли</t>
  </si>
  <si>
    <t>Насос BARRACUDA HOMA GRP37</t>
  </si>
  <si>
    <t>Насос BARRACUDA HOMA GRP38</t>
  </si>
  <si>
    <t>03.03.2015</t>
  </si>
  <si>
    <t>ЗАО "МНЗ-1"</t>
  </si>
  <si>
    <t>ООО "Водная техника ресурс"</t>
  </si>
  <si>
    <t>19.02.2015</t>
  </si>
  <si>
    <t>ООО "ВОДНАЯ ТЕХНИКА"</t>
  </si>
  <si>
    <t>17.11.2015</t>
  </si>
  <si>
    <t>Уплотнение соединений, укрепление трубопроводов, смена отдельных участков трубопроводов, фасонных частей</t>
  </si>
  <si>
    <t>143395, Московская обл, Наро-Фоминский р-н, Новосумино д, Южная ул, дом № 22</t>
  </si>
  <si>
    <t>Седов Юрий Владимирович</t>
  </si>
  <si>
    <t>(903) 2476382</t>
  </si>
  <si>
    <t>экономист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</si>
</sst>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0"/>
    <numFmt numFmtId="181" formatCode="#,##0.000"/>
    <numFmt numFmtId="182" formatCode="0.000"/>
    <numFmt numFmtId="183" formatCode="_-* #,##0.00[$€-1]_-;\-* #,##0.00[$€-1]_-;_-* &quot;-&quot;??[$€-1]_-"/>
    <numFmt numFmtId="184" formatCode="&quot;$&quot;#,##0_);[Red]\(&quot;$&quot;#,##0\)"/>
    <numFmt numFmtId="185" formatCode="[$-FC19]d\ mmmm\ yyyy\ &quot;г.&quot;"/>
    <numFmt numFmtId="186" formatCode="0.0%"/>
    <numFmt numFmtId="187" formatCode="dd\.mm\.yyyy"/>
    <numFmt numFmtId="188" formatCode="#,##0.00;[Red]\-#,##0.00"/>
    <numFmt numFmtId="189" formatCode="0.00;[Red]\-0.00"/>
    <numFmt numFmtId="190" formatCode="#,##0.00_ ;[Red]\-#,##0.00\ 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9"/>
      <color indexed="8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ahoma"/>
      <family val="2"/>
    </font>
    <font>
      <sz val="9"/>
      <color indexed="63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b/>
      <i/>
      <sz val="9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23"/>
      <name val="Tahoma"/>
      <family val="2"/>
    </font>
    <font>
      <sz val="11"/>
      <color indexed="6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1"/>
      <name val="Times New Roman"/>
      <family val="1"/>
    </font>
    <font>
      <b/>
      <sz val="11"/>
      <name val="Tahoma"/>
      <family val="2"/>
    </font>
    <font>
      <b/>
      <sz val="14"/>
      <color indexed="8"/>
      <name val="Times New Roman"/>
      <family val="1"/>
    </font>
    <font>
      <sz val="8"/>
      <name val="Verdan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u val="single"/>
      <sz val="9"/>
      <color indexed="9"/>
      <name val="Tahoma"/>
      <family val="2"/>
    </font>
    <font>
      <sz val="10"/>
      <color indexed="63"/>
      <name val="Century Schoolbook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i/>
      <u val="single"/>
      <sz val="11"/>
      <name val="Times New Roman"/>
      <family val="1"/>
    </font>
    <font>
      <b/>
      <sz val="11"/>
      <color indexed="23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sz val="10"/>
      <color indexed="8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7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FF0000"/>
      <name val="Tahoma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indexed="52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medium"/>
      <right style="thin">
        <color indexed="22"/>
      </right>
      <top style="dashed"/>
      <bottom style="dashed"/>
    </border>
    <border>
      <left style="medium"/>
      <right style="thin">
        <color indexed="22"/>
      </right>
      <top/>
      <bottom style="dashed"/>
    </border>
    <border>
      <left/>
      <right style="thin"/>
      <top>
        <color indexed="63"/>
      </top>
      <bottom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/>
    </border>
    <border>
      <left/>
      <right/>
      <top style="medium"/>
      <bottom style="thin">
        <color indexed="22"/>
      </bottom>
    </border>
    <border>
      <left style="medium"/>
      <right style="medium"/>
      <top style="medium"/>
      <bottom/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183" fontId="50" fillId="0" borderId="0">
      <alignment/>
      <protection/>
    </xf>
    <xf numFmtId="0" fontId="50" fillId="0" borderId="0">
      <alignment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52" fillId="0" borderId="1" applyNumberFormat="0" applyAlignment="0">
      <protection locked="0"/>
    </xf>
    <xf numFmtId="184" fontId="53" fillId="0" borderId="0" applyFont="0" applyFill="0" applyBorder="0" applyAlignment="0" applyProtection="0"/>
    <xf numFmtId="0" fontId="54" fillId="0" borderId="0" applyFill="0" applyBorder="0" applyProtection="0">
      <alignment vertical="center"/>
    </xf>
    <xf numFmtId="0" fontId="55" fillId="0" borderId="0" applyNumberFormat="0" applyFill="0" applyBorder="0" applyAlignment="0" applyProtection="0"/>
    <xf numFmtId="0" fontId="52" fillId="20" borderId="1" applyNumberFormat="0" applyAlignment="0"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/>
      <protection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49" fontId="59" fillId="21" borderId="2" applyNumberFormat="0">
      <alignment horizontal="center" vertical="center"/>
      <protection/>
    </xf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9" fillId="28" borderId="3" applyNumberFormat="0" applyAlignment="0" applyProtection="0"/>
    <xf numFmtId="0" fontId="48" fillId="29" borderId="1" applyNumberFormat="0" applyAlignment="0" applyProtection="0"/>
    <xf numFmtId="0" fontId="110" fillId="30" borderId="4" applyNumberFormat="0" applyAlignment="0" applyProtection="0"/>
    <xf numFmtId="0" fontId="111" fillId="30" borderId="3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Border="0">
      <alignment horizontal="center" vertical="center" wrapText="1"/>
      <protection/>
    </xf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20" fillId="0" borderId="8" applyBorder="0">
      <alignment horizontal="center" vertical="center" wrapText="1"/>
      <protection/>
    </xf>
    <xf numFmtId="4" fontId="3" fillId="31" borderId="9" applyBorder="0">
      <alignment horizontal="right"/>
      <protection/>
    </xf>
    <xf numFmtId="0" fontId="115" fillId="0" borderId="10" applyNumberFormat="0" applyFill="0" applyAlignment="0" applyProtection="0"/>
    <xf numFmtId="0" fontId="116" fillId="32" borderId="11" applyNumberFormat="0" applyAlignment="0" applyProtection="0"/>
    <xf numFmtId="0" fontId="117" fillId="0" borderId="0" applyNumberFormat="0" applyFill="0" applyBorder="0" applyAlignment="0" applyProtection="0"/>
    <xf numFmtId="0" fontId="118" fillId="33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65" fillId="34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34" borderId="0" applyBorder="0">
      <alignment vertical="top"/>
      <protection/>
    </xf>
    <xf numFmtId="49" fontId="3" fillId="34" borderId="0" applyBorder="0">
      <alignment vertical="top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0" fontId="3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19" fillId="35" borderId="0" applyNumberFormat="0" applyBorder="0" applyAlignment="0" applyProtection="0"/>
    <xf numFmtId="0" fontId="120" fillId="0" borderId="0" applyNumberFormat="0" applyFill="0" applyBorder="0" applyAlignment="0" applyProtection="0"/>
    <xf numFmtId="0" fontId="1" fillId="36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13" applyNumberFormat="0" applyFill="0" applyAlignment="0" applyProtection="0"/>
    <xf numFmtId="49" fontId="61" fillId="37" borderId="14" applyBorder="0" applyProtection="0">
      <alignment horizontal="left" vertical="center"/>
    </xf>
    <xf numFmtId="0" fontId="1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8" borderId="0" applyFont="0" applyBorder="0">
      <alignment horizontal="right"/>
      <protection/>
    </xf>
    <xf numFmtId="0" fontId="123" fillId="39" borderId="0" applyNumberFormat="0" applyBorder="0" applyAlignment="0" applyProtection="0"/>
  </cellStyleXfs>
  <cellXfs count="1589">
    <xf numFmtId="0" fontId="0" fillId="0" borderId="0" xfId="0" applyFont="1" applyAlignment="1">
      <alignment/>
    </xf>
    <xf numFmtId="0" fontId="20" fillId="0" borderId="0" xfId="100" applyFont="1" applyFill="1" applyBorder="1" applyAlignment="1">
      <alignment horizontal="center" vertical="center" wrapText="1"/>
      <protection/>
    </xf>
    <xf numFmtId="0" fontId="20" fillId="0" borderId="15" xfId="100" applyFont="1" applyFill="1" applyBorder="1" applyAlignment="1">
      <alignment horizontal="center" vertical="center" wrapText="1"/>
      <protection/>
    </xf>
    <xf numFmtId="0" fontId="20" fillId="0" borderId="16" xfId="100" applyFont="1" applyFill="1" applyBorder="1" applyAlignment="1">
      <alignment vertical="center"/>
      <protection/>
    </xf>
    <xf numFmtId="0" fontId="20" fillId="0" borderId="0" xfId="100" applyFont="1" applyAlignment="1">
      <alignment vertical="center"/>
      <protection/>
    </xf>
    <xf numFmtId="0" fontId="20" fillId="0" borderId="0" xfId="100" applyFont="1" applyAlignment="1">
      <alignment horizontal="center" vertical="center" wrapText="1"/>
      <protection/>
    </xf>
    <xf numFmtId="0" fontId="3" fillId="0" borderId="0" xfId="100" applyFont="1" applyBorder="1" applyAlignment="1">
      <alignment vertical="center"/>
      <protection/>
    </xf>
    <xf numFmtId="49" fontId="21" fillId="0" borderId="0" xfId="105" applyNumberFormat="1" applyFont="1" applyFill="1" applyBorder="1" applyAlignment="1" applyProtection="1">
      <alignment horizontal="center" vertical="center" wrapText="1"/>
      <protection/>
    </xf>
    <xf numFmtId="0" fontId="21" fillId="0" borderId="0" xfId="105" applyFont="1" applyFill="1" applyBorder="1" applyAlignment="1" applyProtection="1">
      <alignment horizontal="left" vertical="center" wrapText="1" indent="1"/>
      <protection/>
    </xf>
    <xf numFmtId="49" fontId="21" fillId="0" borderId="0" xfId="113" applyNumberFormat="1" applyFont="1" applyFill="1" applyBorder="1" applyAlignment="1" applyProtection="1">
      <alignment horizontal="center" vertical="center" wrapText="1"/>
      <protection/>
    </xf>
    <xf numFmtId="2" fontId="21" fillId="0" borderId="0" xfId="105" applyNumberFormat="1" applyFont="1" applyFill="1" applyBorder="1" applyAlignment="1" applyProtection="1">
      <alignment horizontal="center" vertical="center"/>
      <protection/>
    </xf>
    <xf numFmtId="2" fontId="15" fillId="0" borderId="0" xfId="105" applyNumberFormat="1" applyFont="1" applyFill="1" applyBorder="1" applyAlignment="1" applyProtection="1">
      <alignment horizontal="center" vertical="center"/>
      <protection/>
    </xf>
    <xf numFmtId="49" fontId="21" fillId="0" borderId="0" xfId="105" applyNumberFormat="1" applyFont="1" applyBorder="1" applyAlignment="1">
      <alignment horizontal="left" vertical="center" wrapText="1"/>
      <protection/>
    </xf>
    <xf numFmtId="0" fontId="21" fillId="0" borderId="0" xfId="105" applyFont="1" applyBorder="1" applyAlignment="1">
      <alignment vertical="center" wrapText="1"/>
      <protection/>
    </xf>
    <xf numFmtId="2" fontId="21" fillId="0" borderId="0" xfId="105" applyNumberFormat="1" applyFont="1" applyBorder="1" applyAlignment="1">
      <alignment horizontal="center" vertical="center"/>
      <protection/>
    </xf>
    <xf numFmtId="0" fontId="21" fillId="0" borderId="0" xfId="105" applyFont="1" applyFill="1" applyBorder="1" applyAlignment="1" applyProtection="1">
      <alignment vertical="center"/>
      <protection/>
    </xf>
    <xf numFmtId="0" fontId="24" fillId="0" borderId="0" xfId="100" applyFont="1" applyBorder="1" applyAlignment="1">
      <alignment horizontal="center" vertical="center"/>
      <protection/>
    </xf>
    <xf numFmtId="0" fontId="0" fillId="0" borderId="0" xfId="100" applyFont="1" applyFill="1" applyBorder="1" applyAlignment="1">
      <alignment vertical="center"/>
      <protection/>
    </xf>
    <xf numFmtId="0" fontId="3" fillId="0" borderId="0" xfId="100" applyFont="1" applyFill="1" applyBorder="1" applyAlignment="1">
      <alignment vertical="center" wrapText="1"/>
      <protection/>
    </xf>
    <xf numFmtId="0" fontId="3" fillId="0" borderId="0" xfId="100" applyFont="1" applyAlignment="1">
      <alignment vertical="center"/>
      <protection/>
    </xf>
    <xf numFmtId="0" fontId="3" fillId="0" borderId="0" xfId="100" applyFont="1" applyAlignment="1">
      <alignment horizontal="left" vertical="center"/>
      <protection/>
    </xf>
    <xf numFmtId="0" fontId="3" fillId="0" borderId="0" xfId="100" applyFont="1" applyBorder="1" applyAlignment="1">
      <alignment horizontal="left" vertical="center"/>
      <protection/>
    </xf>
    <xf numFmtId="0" fontId="3" fillId="0" borderId="0" xfId="100" applyFont="1" applyAlignment="1">
      <alignment horizontal="right" vertical="center"/>
      <protection/>
    </xf>
    <xf numFmtId="0" fontId="3" fillId="0" borderId="9" xfId="100" applyFont="1" applyFill="1" applyBorder="1" applyAlignment="1">
      <alignment horizontal="center" vertical="center" wrapText="1"/>
      <protection/>
    </xf>
    <xf numFmtId="0" fontId="3" fillId="0" borderId="9" xfId="100" applyFont="1" applyBorder="1" applyAlignment="1">
      <alignment horizontal="center" vertical="center" wrapText="1"/>
      <protection/>
    </xf>
    <xf numFmtId="0" fontId="22" fillId="0" borderId="9" xfId="119" applyFont="1" applyBorder="1" applyAlignment="1" applyProtection="1">
      <alignment horizontal="center" vertical="center" wrapText="1"/>
      <protection/>
    </xf>
    <xf numFmtId="0" fontId="20" fillId="0" borderId="9" xfId="100" applyFont="1" applyFill="1" applyBorder="1" applyAlignment="1" applyProtection="1">
      <alignment horizontal="center" vertical="center"/>
      <protection/>
    </xf>
    <xf numFmtId="0" fontId="20" fillId="0" borderId="9" xfId="100" applyFont="1" applyFill="1" applyBorder="1" applyAlignment="1" applyProtection="1">
      <alignment vertical="center"/>
      <protection/>
    </xf>
    <xf numFmtId="2" fontId="15" fillId="38" borderId="9" xfId="100" applyNumberFormat="1" applyFont="1" applyFill="1" applyBorder="1" applyAlignment="1" applyProtection="1">
      <alignment horizontal="center" vertical="center"/>
      <protection/>
    </xf>
    <xf numFmtId="0" fontId="3" fillId="0" borderId="9" xfId="100" applyFont="1" applyFill="1" applyBorder="1" applyAlignment="1" applyProtection="1">
      <alignment horizontal="center" vertical="center"/>
      <protection/>
    </xf>
    <xf numFmtId="0" fontId="20" fillId="0" borderId="9" xfId="100" applyFont="1" applyFill="1" applyBorder="1" applyAlignment="1" applyProtection="1">
      <alignment vertical="center" wrapText="1"/>
      <protection/>
    </xf>
    <xf numFmtId="0" fontId="3" fillId="40" borderId="9" xfId="118" applyFont="1" applyFill="1" applyBorder="1" applyAlignment="1" applyProtection="1">
      <alignment vertical="center" wrapText="1"/>
      <protection/>
    </xf>
    <xf numFmtId="49" fontId="23" fillId="40" borderId="9" xfId="88" applyFont="1" applyFill="1" applyBorder="1" applyAlignment="1" applyProtection="1">
      <alignment horizontal="left" vertical="center"/>
      <protection/>
    </xf>
    <xf numFmtId="0" fontId="20" fillId="40" borderId="9" xfId="118" applyFont="1" applyFill="1" applyBorder="1" applyAlignment="1" applyProtection="1">
      <alignment horizontal="center" vertical="center" wrapText="1"/>
      <protection/>
    </xf>
    <xf numFmtId="49" fontId="3" fillId="0" borderId="9" xfId="130" applyNumberFormat="1" applyFont="1" applyFill="1" applyBorder="1" applyAlignment="1" applyProtection="1">
      <alignment horizontal="center" vertical="center" wrapText="1"/>
      <protection/>
    </xf>
    <xf numFmtId="4" fontId="15" fillId="38" borderId="9" xfId="105" applyNumberFormat="1" applyFont="1" applyFill="1" applyBorder="1" applyAlignment="1" applyProtection="1">
      <alignment horizontal="center" vertical="center" wrapText="1"/>
      <protection/>
    </xf>
    <xf numFmtId="0" fontId="3" fillId="0" borderId="9" xfId="119" applyFont="1" applyBorder="1" applyAlignment="1" applyProtection="1">
      <alignment horizontal="center" vertical="center" wrapText="1"/>
      <protection/>
    </xf>
    <xf numFmtId="4" fontId="15" fillId="38" borderId="9" xfId="100" applyNumberFormat="1" applyFont="1" applyFill="1" applyBorder="1" applyAlignment="1" applyProtection="1">
      <alignment horizontal="center" vertical="center" wrapText="1"/>
      <protection/>
    </xf>
    <xf numFmtId="0" fontId="26" fillId="0" borderId="0" xfId="105" applyFont="1" applyFill="1" applyAlignment="1" applyProtection="1">
      <alignment vertical="center"/>
      <protection/>
    </xf>
    <xf numFmtId="4" fontId="3" fillId="0" borderId="9" xfId="100" applyNumberFormat="1" applyFont="1" applyFill="1" applyBorder="1" applyAlignment="1" applyProtection="1">
      <alignment horizontal="center" vertical="center" wrapText="1"/>
      <protection/>
    </xf>
    <xf numFmtId="0" fontId="3" fillId="40" borderId="9" xfId="118" applyFont="1" applyFill="1" applyBorder="1" applyAlignment="1" applyProtection="1">
      <alignment horizontal="center" vertical="center" wrapText="1"/>
      <protection/>
    </xf>
    <xf numFmtId="0" fontId="20" fillId="0" borderId="9" xfId="100" applyFont="1" applyFill="1" applyBorder="1" applyAlignment="1" applyProtection="1">
      <alignment horizontal="center" vertical="center" wrapText="1"/>
      <protection/>
    </xf>
    <xf numFmtId="4" fontId="20" fillId="0" borderId="9" xfId="100" applyNumberFormat="1" applyFont="1" applyFill="1" applyBorder="1" applyAlignment="1" applyProtection="1">
      <alignment horizontal="center" vertical="center" wrapText="1"/>
      <protection/>
    </xf>
    <xf numFmtId="4" fontId="21" fillId="0" borderId="9" xfId="100" applyNumberFormat="1" applyFont="1" applyFill="1" applyBorder="1" applyAlignment="1" applyProtection="1">
      <alignment horizontal="center" vertical="center" wrapText="1"/>
      <protection/>
    </xf>
    <xf numFmtId="49" fontId="3" fillId="0" borderId="16" xfId="88" applyFont="1" applyFill="1" applyBorder="1" applyAlignment="1" applyProtection="1">
      <alignment vertical="center" wrapText="1"/>
      <protection/>
    </xf>
    <xf numFmtId="49" fontId="3" fillId="0" borderId="0" xfId="88" applyFont="1" applyBorder="1" applyAlignment="1" applyProtection="1">
      <alignment vertical="center" wrapText="1"/>
      <protection/>
    </xf>
    <xf numFmtId="0" fontId="20" fillId="41" borderId="0" xfId="105" applyFont="1" applyFill="1" applyBorder="1" applyAlignment="1" applyProtection="1">
      <alignment horizontal="right" vertical="center" wrapText="1"/>
      <protection/>
    </xf>
    <xf numFmtId="0" fontId="15" fillId="0" borderId="0" xfId="91" applyFont="1" applyAlignment="1" applyProtection="1">
      <alignment vertical="center"/>
      <protection/>
    </xf>
    <xf numFmtId="0" fontId="20" fillId="0" borderId="0" xfId="105" applyFont="1" applyFill="1" applyBorder="1" applyAlignment="1" applyProtection="1">
      <alignment horizontal="right" vertical="center" wrapText="1"/>
      <protection/>
    </xf>
    <xf numFmtId="0" fontId="3" fillId="41" borderId="0" xfId="105" applyFont="1" applyFill="1" applyBorder="1" applyAlignment="1" applyProtection="1">
      <alignment vertical="center" wrapText="1"/>
      <protection/>
    </xf>
    <xf numFmtId="0" fontId="20" fillId="41" borderId="0" xfId="105" applyFont="1" applyFill="1" applyBorder="1" applyAlignment="1" applyProtection="1">
      <alignment horizontal="right" vertical="center"/>
      <protection/>
    </xf>
    <xf numFmtId="0" fontId="3" fillId="41" borderId="0" xfId="105" applyFont="1" applyFill="1" applyBorder="1" applyAlignment="1" applyProtection="1">
      <alignment horizontal="right" vertical="center"/>
      <protection/>
    </xf>
    <xf numFmtId="4" fontId="15" fillId="38" borderId="9" xfId="100" applyNumberFormat="1" applyFont="1" applyFill="1" applyBorder="1" applyAlignment="1" applyProtection="1">
      <alignment horizontal="center" vertical="center"/>
      <protection/>
    </xf>
    <xf numFmtId="4" fontId="3" fillId="40" borderId="9" xfId="118" applyNumberFormat="1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vertical="center"/>
      <protection/>
    </xf>
    <xf numFmtId="14" fontId="20" fillId="0" borderId="9" xfId="0" applyNumberFormat="1" applyFont="1" applyFill="1" applyBorder="1" applyAlignment="1" applyProtection="1">
      <alignment horizontal="center" vertical="center"/>
      <protection/>
    </xf>
    <xf numFmtId="4" fontId="20" fillId="0" borderId="9" xfId="0" applyNumberFormat="1" applyFont="1" applyFill="1" applyBorder="1" applyAlignment="1" applyProtection="1">
      <alignment horizontal="right" vertical="center"/>
      <protection/>
    </xf>
    <xf numFmtId="4" fontId="26" fillId="38" borderId="9" xfId="0" applyNumberFormat="1" applyFont="1" applyFill="1" applyBorder="1" applyAlignment="1" applyProtection="1">
      <alignment horizontal="center" vertical="center"/>
      <protection/>
    </xf>
    <xf numFmtId="4" fontId="25" fillId="38" borderId="9" xfId="100" applyNumberFormat="1" applyFont="1" applyFill="1" applyBorder="1" applyAlignment="1" applyProtection="1">
      <alignment horizontal="center" vertical="center" wrapText="1"/>
      <protection/>
    </xf>
    <xf numFmtId="4" fontId="20" fillId="38" borderId="9" xfId="100" applyNumberFormat="1" applyFont="1" applyFill="1" applyBorder="1" applyAlignment="1" applyProtection="1">
      <alignment horizontal="center" vertical="center" wrapText="1"/>
      <protection/>
    </xf>
    <xf numFmtId="0" fontId="15" fillId="0" borderId="9" xfId="100" applyFont="1" applyFill="1" applyBorder="1" applyAlignment="1" applyProtection="1">
      <alignment horizontal="left" vertical="center" wrapText="1"/>
      <protection/>
    </xf>
    <xf numFmtId="0" fontId="15" fillId="0" borderId="9" xfId="100" applyFont="1" applyFill="1" applyBorder="1" applyAlignment="1" applyProtection="1">
      <alignment horizontal="center" vertical="center" wrapText="1"/>
      <protection/>
    </xf>
    <xf numFmtId="0" fontId="3" fillId="0" borderId="9" xfId="100" applyFont="1" applyFill="1" applyBorder="1" applyAlignment="1" applyProtection="1">
      <alignment horizontal="left" vertical="center" wrapText="1" indent="1"/>
      <protection/>
    </xf>
    <xf numFmtId="0" fontId="3" fillId="0" borderId="9" xfId="100" applyFont="1" applyFill="1" applyBorder="1" applyAlignment="1" applyProtection="1">
      <alignment horizontal="center" vertical="center" wrapText="1"/>
      <protection/>
    </xf>
    <xf numFmtId="0" fontId="3" fillId="0" borderId="9" xfId="100" applyNumberFormat="1" applyFont="1" applyFill="1" applyBorder="1" applyAlignment="1" applyProtection="1">
      <alignment horizontal="left" vertical="center" wrapText="1" indent="1"/>
      <protection/>
    </xf>
    <xf numFmtId="49" fontId="25" fillId="0" borderId="9" xfId="100" applyNumberFormat="1" applyFont="1" applyFill="1" applyBorder="1" applyAlignment="1" applyProtection="1">
      <alignment horizontal="center" vertical="center" wrapText="1"/>
      <protection/>
    </xf>
    <xf numFmtId="0" fontId="25" fillId="0" borderId="9" xfId="100" applyFont="1" applyFill="1" applyBorder="1" applyAlignment="1" applyProtection="1">
      <alignment horizontal="left" vertical="center" wrapText="1"/>
      <protection/>
    </xf>
    <xf numFmtId="0" fontId="25" fillId="0" borderId="9" xfId="100" applyFont="1" applyFill="1" applyBorder="1" applyAlignment="1" applyProtection="1">
      <alignment horizontal="center" vertical="center" wrapText="1"/>
      <protection/>
    </xf>
    <xf numFmtId="0" fontId="20" fillId="0" borderId="9" xfId="119" applyFont="1" applyBorder="1" applyAlignment="1" applyProtection="1">
      <alignment horizontal="left" vertical="center" wrapText="1"/>
      <protection/>
    </xf>
    <xf numFmtId="0" fontId="16" fillId="0" borderId="9" xfId="119" applyFont="1" applyBorder="1" applyAlignment="1" applyProtection="1">
      <alignment horizontal="center" vertical="center" wrapText="1"/>
      <protection/>
    </xf>
    <xf numFmtId="0" fontId="16" fillId="40" borderId="9" xfId="118" applyFont="1" applyFill="1" applyBorder="1" applyAlignment="1" applyProtection="1">
      <alignment vertical="center" wrapText="1"/>
      <protection/>
    </xf>
    <xf numFmtId="49" fontId="29" fillId="40" borderId="9" xfId="88" applyFont="1" applyFill="1" applyBorder="1" applyAlignment="1" applyProtection="1">
      <alignment horizontal="left" vertical="center"/>
      <protection/>
    </xf>
    <xf numFmtId="4" fontId="16" fillId="40" borderId="9" xfId="118" applyNumberFormat="1" applyFont="1" applyFill="1" applyBorder="1" applyAlignment="1" applyProtection="1">
      <alignment horizontal="center" vertical="center" wrapText="1"/>
      <protection/>
    </xf>
    <xf numFmtId="0" fontId="18" fillId="0" borderId="9" xfId="100" applyFont="1" applyFill="1" applyBorder="1" applyAlignment="1" applyProtection="1">
      <alignment vertical="center" wrapText="1"/>
      <protection/>
    </xf>
    <xf numFmtId="49" fontId="28" fillId="0" borderId="0" xfId="105" applyNumberFormat="1" applyFont="1" applyFill="1" applyBorder="1" applyAlignment="1" applyProtection="1">
      <alignment horizontal="center" vertical="center" wrapText="1"/>
      <protection/>
    </xf>
    <xf numFmtId="0" fontId="28" fillId="0" borderId="0" xfId="105" applyFont="1" applyFill="1" applyBorder="1" applyAlignment="1" applyProtection="1">
      <alignment horizontal="left" vertical="center" wrapText="1" indent="1"/>
      <protection/>
    </xf>
    <xf numFmtId="49" fontId="28" fillId="0" borderId="0" xfId="113" applyNumberFormat="1" applyFont="1" applyFill="1" applyBorder="1" applyAlignment="1" applyProtection="1">
      <alignment horizontal="center" vertical="center" wrapText="1"/>
      <protection/>
    </xf>
    <xf numFmtId="2" fontId="28" fillId="0" borderId="0" xfId="105" applyNumberFormat="1" applyFont="1" applyFill="1" applyBorder="1" applyAlignment="1" applyProtection="1">
      <alignment horizontal="center" vertical="center"/>
      <protection/>
    </xf>
    <xf numFmtId="2" fontId="17" fillId="0" borderId="0" xfId="105" applyNumberFormat="1" applyFont="1" applyFill="1" applyBorder="1" applyAlignment="1" applyProtection="1">
      <alignment horizontal="center" vertical="center"/>
      <protection/>
    </xf>
    <xf numFmtId="0" fontId="124" fillId="0" borderId="0" xfId="0" applyFont="1" applyAlignment="1">
      <alignment/>
    </xf>
    <xf numFmtId="0" fontId="28" fillId="0" borderId="0" xfId="105" applyFont="1" applyFill="1" applyBorder="1" applyAlignment="1" applyProtection="1">
      <alignment vertical="center"/>
      <protection/>
    </xf>
    <xf numFmtId="0" fontId="125" fillId="0" borderId="9" xfId="0" applyFont="1" applyBorder="1" applyAlignment="1">
      <alignment horizontal="center" vertical="center"/>
    </xf>
    <xf numFmtId="0" fontId="124" fillId="0" borderId="9" xfId="0" applyFont="1" applyBorder="1" applyAlignment="1">
      <alignment vertical="center"/>
    </xf>
    <xf numFmtId="0" fontId="124" fillId="0" borderId="9" xfId="0" applyFont="1" applyBorder="1" applyAlignment="1">
      <alignment vertical="center" wrapText="1"/>
    </xf>
    <xf numFmtId="0" fontId="124" fillId="0" borderId="0" xfId="0" applyFont="1" applyAlignment="1">
      <alignment wrapText="1"/>
    </xf>
    <xf numFmtId="0" fontId="126" fillId="0" borderId="0" xfId="0" applyFont="1" applyAlignment="1">
      <alignment/>
    </xf>
    <xf numFmtId="0" fontId="33" fillId="0" borderId="16" xfId="100" applyFont="1" applyFill="1" applyBorder="1" applyAlignment="1">
      <alignment vertical="center"/>
      <protection/>
    </xf>
    <xf numFmtId="49" fontId="16" fillId="0" borderId="9" xfId="130" applyNumberFormat="1" applyFont="1" applyFill="1" applyBorder="1" applyAlignment="1" applyProtection="1">
      <alignment horizontal="center" vertical="center" wrapText="1"/>
      <protection/>
    </xf>
    <xf numFmtId="4" fontId="17" fillId="38" borderId="9" xfId="105" applyNumberFormat="1" applyFont="1" applyFill="1" applyBorder="1" applyAlignment="1" applyProtection="1">
      <alignment horizontal="center" vertical="center" wrapText="1"/>
      <protection/>
    </xf>
    <xf numFmtId="4" fontId="16" fillId="38" borderId="9" xfId="105" applyNumberFormat="1" applyFont="1" applyFill="1" applyBorder="1" applyAlignment="1" applyProtection="1">
      <alignment horizontal="center" vertical="center" wrapText="1"/>
      <protection/>
    </xf>
    <xf numFmtId="0" fontId="19" fillId="40" borderId="9" xfId="118" applyFont="1" applyFill="1" applyBorder="1" applyAlignment="1" applyProtection="1">
      <alignment vertical="center" wrapText="1"/>
      <protection/>
    </xf>
    <xf numFmtId="0" fontId="17" fillId="0" borderId="9" xfId="100" applyFont="1" applyFill="1" applyBorder="1" applyAlignment="1" applyProtection="1">
      <alignment horizontal="center" vertical="center"/>
      <protection/>
    </xf>
    <xf numFmtId="4" fontId="17" fillId="38" borderId="9" xfId="100" applyNumberFormat="1" applyFont="1" applyFill="1" applyBorder="1" applyAlignment="1" applyProtection="1">
      <alignment horizontal="center" vertical="center" wrapText="1"/>
      <protection/>
    </xf>
    <xf numFmtId="0" fontId="19" fillId="0" borderId="9" xfId="100" applyFont="1" applyFill="1" applyBorder="1" applyAlignment="1" applyProtection="1">
      <alignment horizontal="center" vertical="center"/>
      <protection/>
    </xf>
    <xf numFmtId="4" fontId="16" fillId="38" borderId="9" xfId="100" applyNumberFormat="1" applyFont="1" applyFill="1" applyBorder="1" applyAlignment="1" applyProtection="1">
      <alignment horizontal="center" vertical="center" wrapText="1"/>
      <protection/>
    </xf>
    <xf numFmtId="0" fontId="18" fillId="0" borderId="9" xfId="100" applyFont="1" applyFill="1" applyBorder="1" applyAlignment="1" applyProtection="1">
      <alignment vertical="center"/>
      <protection/>
    </xf>
    <xf numFmtId="0" fontId="3" fillId="0" borderId="9" xfId="119" applyFont="1" applyBorder="1" applyAlignment="1" applyProtection="1">
      <alignment horizontal="left" vertical="center" wrapText="1"/>
      <protection/>
    </xf>
    <xf numFmtId="0" fontId="3" fillId="0" borderId="9" xfId="105" applyFont="1" applyFill="1" applyBorder="1" applyAlignment="1" applyProtection="1">
      <alignment horizontal="center" vertical="center" wrapText="1"/>
      <protection/>
    </xf>
    <xf numFmtId="1" fontId="20" fillId="0" borderId="9" xfId="130" applyNumberFormat="1" applyFont="1" applyFill="1" applyBorder="1" applyAlignment="1" applyProtection="1">
      <alignment horizontal="left" vertical="center" wrapText="1"/>
      <protection/>
    </xf>
    <xf numFmtId="4" fontId="15" fillId="38" borderId="9" xfId="130" applyNumberFormat="1" applyFont="1" applyFill="1" applyBorder="1" applyAlignment="1" applyProtection="1">
      <alignment horizontal="center" vertical="center" wrapText="1"/>
      <protection/>
    </xf>
    <xf numFmtId="0" fontId="3" fillId="0" borderId="0" xfId="114" applyFont="1" applyAlignment="1" applyProtection="1">
      <alignment vertical="center" wrapText="1"/>
      <protection/>
    </xf>
    <xf numFmtId="0" fontId="3" fillId="0" borderId="0" xfId="114" applyFont="1" applyAlignment="1" applyProtection="1">
      <alignment horizontal="center" vertical="center" wrapText="1"/>
      <protection/>
    </xf>
    <xf numFmtId="0" fontId="36" fillId="0" borderId="0" xfId="114" applyFont="1" applyFill="1" applyAlignment="1" applyProtection="1">
      <alignment vertical="center" wrapText="1"/>
      <protection/>
    </xf>
    <xf numFmtId="0" fontId="3" fillId="0" borderId="0" xfId="117" applyFont="1" applyFill="1" applyBorder="1" applyAlignment="1" applyProtection="1">
      <alignment vertical="center" wrapText="1"/>
      <protection/>
    </xf>
    <xf numFmtId="0" fontId="36" fillId="0" borderId="0" xfId="117" applyFont="1" applyFill="1" applyBorder="1" applyAlignment="1" applyProtection="1">
      <alignment vertical="center" wrapText="1"/>
      <protection/>
    </xf>
    <xf numFmtId="0" fontId="3" fillId="41" borderId="0" xfId="117" applyFont="1" applyFill="1" applyBorder="1" applyAlignment="1" applyProtection="1">
      <alignment vertical="center" wrapText="1"/>
      <protection/>
    </xf>
    <xf numFmtId="0" fontId="20" fillId="41" borderId="0" xfId="117" applyFont="1" applyFill="1" applyBorder="1" applyAlignment="1" applyProtection="1">
      <alignment vertical="center" wrapText="1"/>
      <protection/>
    </xf>
    <xf numFmtId="0" fontId="3" fillId="41" borderId="0" xfId="116" applyFont="1" applyFill="1" applyBorder="1" applyAlignment="1" applyProtection="1">
      <alignment horizontal="right" vertical="center" wrapText="1" indent="1"/>
      <protection/>
    </xf>
    <xf numFmtId="0" fontId="36" fillId="41" borderId="0" xfId="122" applyNumberFormat="1" applyFont="1" applyFill="1" applyBorder="1" applyAlignment="1" applyProtection="1">
      <alignment horizontal="center" vertical="center" wrapText="1"/>
      <protection/>
    </xf>
    <xf numFmtId="0" fontId="3" fillId="41" borderId="0" xfId="122" applyNumberFormat="1" applyFont="1" applyFill="1" applyBorder="1" applyAlignment="1" applyProtection="1">
      <alignment horizontal="center" vertical="center" wrapText="1"/>
      <protection/>
    </xf>
    <xf numFmtId="0" fontId="3" fillId="41" borderId="0" xfId="114" applyFont="1" applyFill="1" applyBorder="1" applyAlignment="1" applyProtection="1">
      <alignment horizontal="center" vertical="center" wrapText="1"/>
      <protection/>
    </xf>
    <xf numFmtId="49" fontId="36" fillId="0" borderId="0" xfId="121" applyFont="1" applyFill="1" applyProtection="1">
      <alignment vertical="top"/>
      <protection/>
    </xf>
    <xf numFmtId="49" fontId="3" fillId="0" borderId="0" xfId="121" applyFont="1" applyProtection="1">
      <alignment vertical="top"/>
      <protection/>
    </xf>
    <xf numFmtId="0" fontId="3" fillId="41" borderId="0" xfId="117" applyFont="1" applyFill="1" applyBorder="1" applyAlignment="1" applyProtection="1">
      <alignment horizontal="left" vertical="center" wrapText="1"/>
      <protection/>
    </xf>
    <xf numFmtId="0" fontId="3" fillId="0" borderId="0" xfId="117" applyFont="1" applyFill="1" applyBorder="1" applyAlignment="1" applyProtection="1">
      <alignment horizontal="center" vertical="center" wrapText="1"/>
      <protection/>
    </xf>
    <xf numFmtId="0" fontId="20" fillId="41" borderId="0" xfId="117" applyFont="1" applyFill="1" applyBorder="1" applyAlignment="1" applyProtection="1">
      <alignment horizontal="center" vertical="center" wrapText="1"/>
      <protection/>
    </xf>
    <xf numFmtId="0" fontId="3" fillId="0" borderId="0" xfId="122" applyNumberFormat="1" applyFont="1" applyFill="1" applyBorder="1" applyAlignment="1" applyProtection="1">
      <alignment horizontal="center" vertical="center" wrapText="1"/>
      <protection/>
    </xf>
    <xf numFmtId="0" fontId="3" fillId="41" borderId="0" xfId="117" applyFont="1" applyFill="1" applyBorder="1" applyAlignment="1" applyProtection="1">
      <alignment horizontal="center" vertical="center" wrapText="1"/>
      <protection/>
    </xf>
    <xf numFmtId="0" fontId="20" fillId="0" borderId="0" xfId="117" applyFont="1" applyFill="1" applyBorder="1" applyAlignment="1" applyProtection="1">
      <alignment horizontal="center" vertical="center" wrapText="1"/>
      <protection/>
    </xf>
    <xf numFmtId="49" fontId="3" fillId="41" borderId="0" xfId="122" applyNumberFormat="1" applyFont="1" applyFill="1" applyBorder="1" applyAlignment="1" applyProtection="1">
      <alignment horizontal="center" vertical="center" wrapText="1"/>
      <protection/>
    </xf>
    <xf numFmtId="14" fontId="3" fillId="41" borderId="0" xfId="122" applyNumberFormat="1" applyFont="1" applyFill="1" applyBorder="1" applyAlignment="1" applyProtection="1">
      <alignment horizontal="center" vertical="center" wrapText="1"/>
      <protection/>
    </xf>
    <xf numFmtId="0" fontId="36" fillId="0" borderId="0" xfId="114" applyFont="1" applyFill="1" applyBorder="1" applyAlignment="1" applyProtection="1">
      <alignment vertical="center" wrapText="1"/>
      <protection/>
    </xf>
    <xf numFmtId="49" fontId="36" fillId="0" borderId="0" xfId="115" applyNumberFormat="1" applyFont="1" applyFill="1" applyAlignment="1" applyProtection="1">
      <alignment vertical="center" wrapText="1"/>
      <protection/>
    </xf>
    <xf numFmtId="0" fontId="3" fillId="0" borderId="0" xfId="114" applyFont="1" applyAlignment="1" applyProtection="1">
      <alignment vertical="center"/>
      <protection/>
    </xf>
    <xf numFmtId="0" fontId="20" fillId="41" borderId="0" xfId="122" applyNumberFormat="1" applyFont="1" applyFill="1" applyBorder="1" applyAlignment="1" applyProtection="1">
      <alignment horizontal="center" vertical="center" wrapText="1"/>
      <protection/>
    </xf>
    <xf numFmtId="0" fontId="0" fillId="41" borderId="0" xfId="116" applyFont="1" applyFill="1" applyBorder="1" applyAlignment="1" applyProtection="1">
      <alignment horizontal="right" vertical="center" wrapText="1" indent="1"/>
      <protection/>
    </xf>
    <xf numFmtId="0" fontId="36" fillId="0" borderId="0" xfId="114" applyFont="1" applyFill="1" applyBorder="1" applyAlignment="1" applyProtection="1">
      <alignment vertical="center"/>
      <protection/>
    </xf>
    <xf numFmtId="0" fontId="3" fillId="0" borderId="0" xfId="116" applyFont="1" applyFill="1" applyBorder="1" applyAlignment="1" applyProtection="1">
      <alignment horizontal="right" vertical="center" wrapText="1" indent="1"/>
      <protection/>
    </xf>
    <xf numFmtId="4" fontId="3" fillId="0" borderId="0" xfId="116" applyNumberFormat="1" applyFont="1" applyFill="1" applyBorder="1" applyAlignment="1" applyProtection="1">
      <alignment horizontal="center" vertical="center"/>
      <protection/>
    </xf>
    <xf numFmtId="0" fontId="3" fillId="41" borderId="0" xfId="116" applyFont="1" applyFill="1" applyBorder="1" applyAlignment="1" applyProtection="1">
      <alignment horizontal="center" vertical="center" wrapText="1"/>
      <protection/>
    </xf>
    <xf numFmtId="49" fontId="20" fillId="41" borderId="0" xfId="122" applyNumberFormat="1" applyFont="1" applyFill="1" applyBorder="1" applyAlignment="1" applyProtection="1">
      <alignment horizontal="center" vertical="center" wrapText="1"/>
      <protection/>
    </xf>
    <xf numFmtId="49" fontId="36" fillId="0" borderId="0" xfId="122" applyNumberFormat="1" applyFont="1" applyFill="1" applyBorder="1" applyAlignment="1" applyProtection="1">
      <alignment horizontal="center" vertical="center" wrapText="1"/>
      <protection/>
    </xf>
    <xf numFmtId="49" fontId="38" fillId="0" borderId="0" xfId="69" applyNumberFormat="1" applyFont="1" applyFill="1" applyAlignment="1" applyProtection="1">
      <alignment vertical="center" wrapText="1"/>
      <protection/>
    </xf>
    <xf numFmtId="0" fontId="21" fillId="0" borderId="0" xfId="105" applyFont="1" applyFill="1" applyAlignment="1" applyProtection="1">
      <alignment vertical="center"/>
      <protection/>
    </xf>
    <xf numFmtId="0" fontId="21" fillId="0" borderId="0" xfId="105" applyFont="1" applyFill="1" applyBorder="1" applyAlignment="1" applyProtection="1">
      <alignment horizontal="left" vertical="center" wrapText="1"/>
      <protection/>
    </xf>
    <xf numFmtId="49" fontId="3" fillId="0" borderId="0" xfId="88" applyFont="1" applyBorder="1" applyAlignment="1" applyProtection="1">
      <alignment horizontal="right" vertical="center" wrapText="1"/>
      <protection/>
    </xf>
    <xf numFmtId="0" fontId="0" fillId="0" borderId="0" xfId="122" applyNumberFormat="1" applyFont="1" applyFill="1" applyBorder="1" applyAlignment="1" applyProtection="1">
      <alignment horizontal="center" vertical="center" wrapText="1"/>
      <protection/>
    </xf>
    <xf numFmtId="4" fontId="6" fillId="36" borderId="17" xfId="12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00" applyFont="1" applyFill="1" applyBorder="1" applyAlignment="1" applyProtection="1">
      <alignment horizontal="left" vertical="center"/>
      <protection locked="0"/>
    </xf>
    <xf numFmtId="0" fontId="28" fillId="0" borderId="15" xfId="105" applyFont="1" applyFill="1" applyBorder="1" applyAlignment="1" applyProtection="1">
      <alignment horizontal="left" vertical="center"/>
      <protection locked="0"/>
    </xf>
    <xf numFmtId="49" fontId="18" fillId="42" borderId="18" xfId="100" applyNumberFormat="1" applyFont="1" applyFill="1" applyBorder="1" applyAlignment="1" applyProtection="1">
      <alignment horizontal="center" vertical="center"/>
      <protection/>
    </xf>
    <xf numFmtId="0" fontId="18" fillId="42" borderId="19" xfId="98" applyFont="1" applyFill="1" applyBorder="1" applyAlignment="1" applyProtection="1">
      <alignment vertical="center" wrapText="1"/>
      <protection/>
    </xf>
    <xf numFmtId="0" fontId="16" fillId="42" borderId="20" xfId="98" applyFont="1" applyFill="1" applyBorder="1" applyAlignment="1" applyProtection="1">
      <alignment vertical="center"/>
      <protection/>
    </xf>
    <xf numFmtId="0" fontId="16" fillId="42" borderId="21" xfId="100" applyFont="1" applyFill="1" applyBorder="1" applyAlignment="1" applyProtection="1">
      <alignment horizontal="center" vertical="center"/>
      <protection/>
    </xf>
    <xf numFmtId="49" fontId="16" fillId="42" borderId="17" xfId="100" applyNumberFormat="1" applyFont="1" applyFill="1" applyBorder="1" applyAlignment="1" applyProtection="1">
      <alignment horizontal="center" vertical="center"/>
      <protection/>
    </xf>
    <xf numFmtId="0" fontId="16" fillId="42" borderId="22" xfId="98" applyFont="1" applyFill="1" applyBorder="1" applyAlignment="1" applyProtection="1">
      <alignment vertical="center"/>
      <protection/>
    </xf>
    <xf numFmtId="0" fontId="16" fillId="0" borderId="0" xfId="100" applyFont="1" applyAlignment="1" applyProtection="1">
      <alignment horizontal="center" vertical="center" wrapText="1"/>
      <protection/>
    </xf>
    <xf numFmtId="49" fontId="16" fillId="42" borderId="23" xfId="100" applyNumberFormat="1" applyFont="1" applyFill="1" applyBorder="1" applyAlignment="1" applyProtection="1">
      <alignment horizontal="center" vertical="center"/>
      <protection/>
    </xf>
    <xf numFmtId="0" fontId="16" fillId="42" borderId="22" xfId="98" applyFont="1" applyFill="1" applyBorder="1" applyAlignment="1" applyProtection="1">
      <alignment wrapText="1"/>
      <protection/>
    </xf>
    <xf numFmtId="49" fontId="16" fillId="42" borderId="24" xfId="100" applyNumberFormat="1" applyFont="1" applyFill="1" applyBorder="1" applyAlignment="1" applyProtection="1">
      <alignment horizontal="center" vertical="center"/>
      <protection/>
    </xf>
    <xf numFmtId="0" fontId="16" fillId="42" borderId="22" xfId="98" applyFont="1" applyFill="1" applyBorder="1" applyAlignment="1" applyProtection="1">
      <alignment vertical="center" wrapText="1"/>
      <protection/>
    </xf>
    <xf numFmtId="0" fontId="16" fillId="42" borderId="25" xfId="98" applyFont="1" applyFill="1" applyBorder="1" applyAlignment="1" applyProtection="1">
      <alignment vertical="center" wrapText="1"/>
      <protection/>
    </xf>
    <xf numFmtId="0" fontId="126" fillId="41" borderId="26" xfId="98" applyFont="1" applyFill="1" applyBorder="1" applyAlignment="1" applyProtection="1">
      <alignment horizontal="left"/>
      <protection/>
    </xf>
    <xf numFmtId="0" fontId="126" fillId="41" borderId="27" xfId="98" applyFont="1" applyFill="1" applyBorder="1" applyProtection="1">
      <alignment/>
      <protection/>
    </xf>
    <xf numFmtId="0" fontId="126" fillId="41" borderId="27" xfId="98" applyFont="1" applyFill="1" applyBorder="1" applyAlignment="1" applyProtection="1">
      <alignment horizontal="center" vertical="center"/>
      <protection/>
    </xf>
    <xf numFmtId="0" fontId="126" fillId="41" borderId="27" xfId="100" applyFont="1" applyFill="1" applyBorder="1" applyAlignment="1" applyProtection="1">
      <alignment horizontal="center" vertical="center"/>
      <protection/>
    </xf>
    <xf numFmtId="172" fontId="126" fillId="41" borderId="27" xfId="100" applyNumberFormat="1" applyFont="1" applyFill="1" applyBorder="1" applyAlignment="1" applyProtection="1">
      <alignment horizontal="center" vertical="center"/>
      <protection/>
    </xf>
    <xf numFmtId="0" fontId="126" fillId="41" borderId="27" xfId="98" applyFont="1" applyFill="1" applyBorder="1" applyAlignment="1" applyProtection="1">
      <alignment horizontal="center"/>
      <protection/>
    </xf>
    <xf numFmtId="0" fontId="126" fillId="41" borderId="28" xfId="100" applyFont="1" applyFill="1" applyBorder="1" applyAlignment="1" applyProtection="1">
      <alignment horizontal="center" vertical="center"/>
      <protection/>
    </xf>
    <xf numFmtId="0" fontId="126" fillId="41" borderId="26" xfId="100" applyFont="1" applyFill="1" applyBorder="1" applyAlignment="1" applyProtection="1">
      <alignment horizontal="center" vertical="center"/>
      <protection/>
    </xf>
    <xf numFmtId="0" fontId="126" fillId="41" borderId="29" xfId="100" applyFont="1" applyFill="1" applyBorder="1" applyAlignment="1" applyProtection="1">
      <alignment horizontal="center" vertical="center"/>
      <protection/>
    </xf>
    <xf numFmtId="4" fontId="16" fillId="0" borderId="30" xfId="100" applyNumberFormat="1" applyFont="1" applyFill="1" applyBorder="1" applyAlignment="1" applyProtection="1">
      <alignment horizontal="center" vertical="center" wrapText="1"/>
      <protection/>
    </xf>
    <xf numFmtId="4" fontId="16" fillId="0" borderId="14" xfId="100" applyNumberFormat="1" applyFont="1" applyFill="1" applyBorder="1" applyAlignment="1" applyProtection="1">
      <alignment horizontal="center" vertical="center" wrapText="1"/>
      <protection/>
    </xf>
    <xf numFmtId="0" fontId="124" fillId="0" borderId="0" xfId="0" applyFont="1" applyFill="1" applyAlignment="1">
      <alignment/>
    </xf>
    <xf numFmtId="4" fontId="16" fillId="0" borderId="9" xfId="100" applyNumberFormat="1" applyFont="1" applyFill="1" applyBorder="1" applyAlignment="1" applyProtection="1">
      <alignment horizontal="center" vertical="center"/>
      <protection/>
    </xf>
    <xf numFmtId="4" fontId="16" fillId="0" borderId="31" xfId="100" applyNumberFormat="1" applyFont="1" applyFill="1" applyBorder="1" applyAlignment="1" applyProtection="1">
      <alignment horizontal="center" vertical="center"/>
      <protection/>
    </xf>
    <xf numFmtId="4" fontId="16" fillId="0" borderId="32" xfId="100" applyNumberFormat="1" applyFont="1" applyFill="1" applyBorder="1" applyAlignment="1" applyProtection="1">
      <alignment horizontal="center" vertical="center"/>
      <protection/>
    </xf>
    <xf numFmtId="4" fontId="16" fillId="42" borderId="33" xfId="100" applyNumberFormat="1" applyFont="1" applyFill="1" applyBorder="1" applyAlignment="1" applyProtection="1">
      <alignment horizontal="center" vertical="center"/>
      <protection/>
    </xf>
    <xf numFmtId="4" fontId="16" fillId="42" borderId="33" xfId="98" applyNumberFormat="1" applyFont="1" applyFill="1" applyBorder="1" applyProtection="1">
      <alignment/>
      <protection/>
    </xf>
    <xf numFmtId="4" fontId="16" fillId="42" borderId="34" xfId="100" applyNumberFormat="1" applyFont="1" applyFill="1" applyBorder="1" applyAlignment="1" applyProtection="1">
      <alignment vertical="center"/>
      <protection/>
    </xf>
    <xf numFmtId="4" fontId="16" fillId="42" borderId="8" xfId="100" applyNumberFormat="1" applyFont="1" applyFill="1" applyBorder="1" applyAlignment="1" applyProtection="1">
      <alignment horizontal="center" vertical="center"/>
      <protection/>
    </xf>
    <xf numFmtId="4" fontId="16" fillId="42" borderId="35" xfId="100" applyNumberFormat="1" applyFont="1" applyFill="1" applyBorder="1" applyAlignment="1" applyProtection="1">
      <alignment horizontal="center" vertical="center"/>
      <protection/>
    </xf>
    <xf numFmtId="4" fontId="18" fillId="0" borderId="36" xfId="100" applyNumberFormat="1" applyFont="1" applyFill="1" applyBorder="1" applyAlignment="1" applyProtection="1">
      <alignment horizontal="center" vertical="center"/>
      <protection/>
    </xf>
    <xf numFmtId="4" fontId="18" fillId="0" borderId="31" xfId="100" applyNumberFormat="1" applyFont="1" applyFill="1" applyBorder="1" applyAlignment="1" applyProtection="1">
      <alignment horizontal="center" vertical="center"/>
      <protection/>
    </xf>
    <xf numFmtId="4" fontId="18" fillId="43" borderId="37" xfId="100" applyNumberFormat="1" applyFont="1" applyFill="1" applyBorder="1" applyAlignment="1" applyProtection="1">
      <alignment horizontal="center" vertical="center"/>
      <protection/>
    </xf>
    <xf numFmtId="4" fontId="18" fillId="43" borderId="29" xfId="100" applyNumberFormat="1" applyFont="1" applyFill="1" applyBorder="1" applyAlignment="1" applyProtection="1">
      <alignment horizontal="center" vertical="center"/>
      <protection/>
    </xf>
    <xf numFmtId="4" fontId="18" fillId="43" borderId="28" xfId="100" applyNumberFormat="1" applyFont="1" applyFill="1" applyBorder="1" applyAlignment="1" applyProtection="1">
      <alignment horizontal="center" vertical="center"/>
      <protection/>
    </xf>
    <xf numFmtId="4" fontId="127" fillId="43" borderId="28" xfId="100" applyNumberFormat="1" applyFont="1" applyFill="1" applyBorder="1" applyAlignment="1" applyProtection="1">
      <alignment horizontal="center" vertical="center" wrapText="1"/>
      <protection/>
    </xf>
    <xf numFmtId="4" fontId="18" fillId="43" borderId="38" xfId="100" applyNumberFormat="1" applyFont="1" applyFill="1" applyBorder="1" applyAlignment="1" applyProtection="1">
      <alignment horizontal="center" vertical="center"/>
      <protection/>
    </xf>
    <xf numFmtId="4" fontId="18" fillId="43" borderId="32" xfId="100" applyNumberFormat="1" applyFont="1" applyFill="1" applyBorder="1" applyAlignment="1" applyProtection="1">
      <alignment horizontal="center" vertical="center"/>
      <protection/>
    </xf>
    <xf numFmtId="4" fontId="18" fillId="43" borderId="36" xfId="100" applyNumberFormat="1" applyFont="1" applyFill="1" applyBorder="1" applyAlignment="1" applyProtection="1">
      <alignment horizontal="center" vertical="center"/>
      <protection/>
    </xf>
    <xf numFmtId="4" fontId="18" fillId="43" borderId="31" xfId="100" applyNumberFormat="1" applyFont="1" applyFill="1" applyBorder="1" applyAlignment="1" applyProtection="1">
      <alignment horizontal="center" vertical="center"/>
      <protection/>
    </xf>
    <xf numFmtId="4" fontId="16" fillId="43" borderId="31" xfId="100" applyNumberFormat="1" applyFont="1" applyFill="1" applyBorder="1" applyAlignment="1" applyProtection="1">
      <alignment horizontal="center" vertical="center" wrapText="1"/>
      <protection/>
    </xf>
    <xf numFmtId="4" fontId="18" fillId="43" borderId="39" xfId="100" applyNumberFormat="1" applyFont="1" applyFill="1" applyBorder="1" applyAlignment="1" applyProtection="1">
      <alignment horizontal="center" vertical="center"/>
      <protection/>
    </xf>
    <xf numFmtId="4" fontId="16" fillId="0" borderId="36" xfId="100" applyNumberFormat="1" applyFont="1" applyFill="1" applyBorder="1" applyAlignment="1" applyProtection="1">
      <alignment horizontal="center" vertical="center"/>
      <protection/>
    </xf>
    <xf numFmtId="4" fontId="16" fillId="0" borderId="39" xfId="100" applyNumberFormat="1" applyFont="1" applyFill="1" applyBorder="1" applyAlignment="1" applyProtection="1">
      <alignment horizontal="center" vertical="center"/>
      <protection/>
    </xf>
    <xf numFmtId="4" fontId="16" fillId="42" borderId="9" xfId="100" applyNumberFormat="1" applyFont="1" applyFill="1" applyBorder="1" applyAlignment="1" applyProtection="1">
      <alignment horizontal="center" vertical="center"/>
      <protection/>
    </xf>
    <xf numFmtId="4" fontId="16" fillId="42" borderId="40" xfId="100" applyNumberFormat="1" applyFont="1" applyFill="1" applyBorder="1" applyAlignment="1" applyProtection="1">
      <alignment horizontal="center" vertical="center"/>
      <protection/>
    </xf>
    <xf numFmtId="4" fontId="16" fillId="42" borderId="21" xfId="100" applyNumberFormat="1" applyFont="1" applyFill="1" applyBorder="1" applyAlignment="1" applyProtection="1">
      <alignment horizontal="center" vertical="center"/>
      <protection/>
    </xf>
    <xf numFmtId="4" fontId="16" fillId="42" borderId="41" xfId="100" applyNumberFormat="1" applyFont="1" applyFill="1" applyBorder="1" applyAlignment="1" applyProtection="1">
      <alignment horizontal="center" vertical="center"/>
      <protection/>
    </xf>
    <xf numFmtId="4" fontId="16" fillId="42" borderId="14" xfId="100" applyNumberFormat="1" applyFont="1" applyFill="1" applyBorder="1" applyAlignment="1" applyProtection="1">
      <alignment horizontal="center" vertical="center"/>
      <protection/>
    </xf>
    <xf numFmtId="4" fontId="16" fillId="42" borderId="30" xfId="100" applyNumberFormat="1" applyFont="1" applyFill="1" applyBorder="1" applyAlignment="1" applyProtection="1">
      <alignment horizontal="center" vertical="center"/>
      <protection/>
    </xf>
    <xf numFmtId="4" fontId="16" fillId="42" borderId="42" xfId="100" applyNumberFormat="1" applyFont="1" applyFill="1" applyBorder="1" applyAlignment="1" applyProtection="1">
      <alignment horizontal="center" vertical="center"/>
      <protection/>
    </xf>
    <xf numFmtId="4" fontId="16" fillId="42" borderId="43" xfId="100" applyNumberFormat="1" applyFont="1" applyFill="1" applyBorder="1" applyAlignment="1" applyProtection="1">
      <alignment horizontal="center" vertical="center"/>
      <protection/>
    </xf>
    <xf numFmtId="4" fontId="16" fillId="42" borderId="44" xfId="100" applyNumberFormat="1" applyFont="1" applyFill="1" applyBorder="1" applyAlignment="1" applyProtection="1">
      <alignment horizontal="center" vertical="center"/>
      <protection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9" xfId="100" applyNumberFormat="1" applyFont="1" applyFill="1" applyBorder="1" applyAlignment="1" applyProtection="1">
      <alignment vertical="center" wrapText="1"/>
      <protection locked="0"/>
    </xf>
    <xf numFmtId="0" fontId="3" fillId="36" borderId="9" xfId="116" applyFont="1" applyFill="1" applyBorder="1" applyAlignment="1" applyProtection="1">
      <alignment horizontal="center" vertical="center"/>
      <protection locked="0"/>
    </xf>
    <xf numFmtId="4" fontId="3" fillId="36" borderId="9" xfId="100" applyNumberFormat="1" applyFont="1" applyFill="1" applyBorder="1" applyAlignment="1" applyProtection="1">
      <alignment horizontal="center" vertical="center"/>
      <protection locked="0"/>
    </xf>
    <xf numFmtId="49" fontId="3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3" fillId="36" borderId="9" xfId="100" applyNumberFormat="1" applyFont="1" applyFill="1" applyBorder="1" applyAlignment="1" applyProtection="1">
      <alignment vertical="center" wrapText="1"/>
      <protection locked="0"/>
    </xf>
    <xf numFmtId="4" fontId="21" fillId="36" borderId="9" xfId="100" applyNumberFormat="1" applyFont="1" applyFill="1" applyBorder="1" applyAlignment="1" applyProtection="1">
      <alignment horizontal="center" vertical="center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/>
      <protection locked="0"/>
    </xf>
    <xf numFmtId="4" fontId="43" fillId="36" borderId="9" xfId="0" applyNumberFormat="1" applyFont="1" applyFill="1" applyBorder="1" applyAlignment="1" applyProtection="1">
      <alignment horizontal="center" vertical="center"/>
      <protection locked="0"/>
    </xf>
    <xf numFmtId="4" fontId="15" fillId="0" borderId="9" xfId="100" applyNumberFormat="1" applyFont="1" applyFill="1" applyBorder="1" applyAlignment="1">
      <alignment horizontal="center" vertical="center"/>
      <protection/>
    </xf>
    <xf numFmtId="4" fontId="3" fillId="40" borderId="9" xfId="118" applyNumberFormat="1" applyFont="1" applyFill="1" applyBorder="1" applyAlignment="1" applyProtection="1">
      <alignment vertical="center" wrapText="1"/>
      <protection/>
    </xf>
    <xf numFmtId="4" fontId="22" fillId="0" borderId="9" xfId="119" applyNumberFormat="1" applyFont="1" applyBorder="1" applyAlignment="1" applyProtection="1">
      <alignment horizontal="center" vertical="center" wrapText="1"/>
      <protection/>
    </xf>
    <xf numFmtId="4" fontId="3" fillId="0" borderId="9" xfId="100" applyNumberFormat="1" applyFont="1" applyFill="1" applyBorder="1" applyAlignment="1" applyProtection="1">
      <alignment horizontal="center" vertical="center"/>
      <protection/>
    </xf>
    <xf numFmtId="4" fontId="15" fillId="0" borderId="9" xfId="100" applyNumberFormat="1" applyFont="1" applyFill="1" applyBorder="1" applyAlignment="1" applyProtection="1">
      <alignment horizontal="center" vertical="center"/>
      <protection/>
    </xf>
    <xf numFmtId="4" fontId="16" fillId="0" borderId="43" xfId="100" applyNumberFormat="1" applyFont="1" applyFill="1" applyBorder="1" applyAlignment="1" applyProtection="1">
      <alignment horizontal="center" vertical="center"/>
      <protection/>
    </xf>
    <xf numFmtId="4" fontId="16" fillId="0" borderId="44" xfId="100" applyNumberFormat="1" applyFont="1" applyFill="1" applyBorder="1" applyAlignment="1" applyProtection="1">
      <alignment horizontal="center" vertical="center" wrapText="1"/>
      <protection/>
    </xf>
    <xf numFmtId="4" fontId="16" fillId="0" borderId="42" xfId="100" applyNumberFormat="1" applyFont="1" applyFill="1" applyBorder="1" applyAlignment="1" applyProtection="1">
      <alignment horizontal="center" vertical="center" wrapText="1"/>
      <protection/>
    </xf>
    <xf numFmtId="2" fontId="20" fillId="0" borderId="9" xfId="100" applyNumberFormat="1" applyFont="1" applyFill="1" applyBorder="1" applyAlignment="1" applyProtection="1">
      <alignment horizontal="center" vertical="center" wrapText="1"/>
      <protection/>
    </xf>
    <xf numFmtId="173" fontId="15" fillId="38" borderId="9" xfId="100" applyNumberFormat="1" applyFont="1" applyFill="1" applyBorder="1" applyAlignment="1" applyProtection="1">
      <alignment horizontal="center" vertical="center"/>
      <protection/>
    </xf>
    <xf numFmtId="4" fontId="21" fillId="0" borderId="9" xfId="105" applyNumberFormat="1" applyFont="1" applyFill="1" applyBorder="1" applyAlignment="1" applyProtection="1">
      <alignment horizontal="center" vertical="center" wrapText="1"/>
      <protection/>
    </xf>
    <xf numFmtId="4" fontId="16" fillId="0" borderId="45" xfId="100" applyNumberFormat="1" applyFont="1" applyFill="1" applyBorder="1" applyAlignment="1" applyProtection="1">
      <alignment horizontal="center" vertical="center"/>
      <protection/>
    </xf>
    <xf numFmtId="4" fontId="16" fillId="0" borderId="46" xfId="100" applyNumberFormat="1" applyFont="1" applyFill="1" applyBorder="1" applyAlignment="1" applyProtection="1">
      <alignment horizontal="center" vertical="center" wrapText="1"/>
      <protection/>
    </xf>
    <xf numFmtId="4" fontId="16" fillId="0" borderId="47" xfId="100" applyNumberFormat="1" applyFont="1" applyFill="1" applyBorder="1" applyAlignment="1" applyProtection="1">
      <alignment horizontal="center" vertical="center" wrapText="1"/>
      <protection/>
    </xf>
    <xf numFmtId="4" fontId="18" fillId="0" borderId="48" xfId="100" applyNumberFormat="1" applyFont="1" applyFill="1" applyBorder="1" applyAlignment="1" applyProtection="1">
      <alignment horizontal="center" vertical="center"/>
      <protection/>
    </xf>
    <xf numFmtId="4" fontId="18" fillId="0" borderId="36" xfId="100" applyNumberFormat="1" applyFont="1" applyFill="1" applyBorder="1" applyAlignment="1" applyProtection="1">
      <alignment horizontal="center" vertical="center" wrapText="1"/>
      <protection/>
    </xf>
    <xf numFmtId="4" fontId="18" fillId="0" borderId="49" xfId="100" applyNumberFormat="1" applyFont="1" applyFill="1" applyBorder="1" applyAlignment="1" applyProtection="1">
      <alignment horizontal="center" vertical="center" wrapText="1"/>
      <protection/>
    </xf>
    <xf numFmtId="4" fontId="16" fillId="36" borderId="50" xfId="100" applyNumberFormat="1" applyFont="1" applyFill="1" applyBorder="1" applyAlignment="1" applyProtection="1">
      <alignment horizontal="center" vertical="center"/>
      <protection locked="0"/>
    </xf>
    <xf numFmtId="4" fontId="16" fillId="0" borderId="51" xfId="100" applyNumberFormat="1" applyFont="1" applyFill="1" applyBorder="1" applyAlignment="1" applyProtection="1">
      <alignment horizontal="center" vertical="center" wrapText="1"/>
      <protection/>
    </xf>
    <xf numFmtId="4" fontId="16" fillId="0" borderId="50" xfId="100" applyNumberFormat="1" applyFont="1" applyFill="1" applyBorder="1" applyAlignment="1" applyProtection="1">
      <alignment horizontal="center" vertical="center" wrapText="1"/>
      <protection/>
    </xf>
    <xf numFmtId="4" fontId="18" fillId="0" borderId="51" xfId="100" applyNumberFormat="1" applyFont="1" applyFill="1" applyBorder="1" applyAlignment="1" applyProtection="1">
      <alignment horizontal="center" vertical="center" wrapText="1"/>
      <protection/>
    </xf>
    <xf numFmtId="4" fontId="18" fillId="0" borderId="50" xfId="100" applyNumberFormat="1" applyFont="1" applyFill="1" applyBorder="1" applyAlignment="1" applyProtection="1">
      <alignment horizontal="center" vertical="center" wrapText="1"/>
      <protection/>
    </xf>
    <xf numFmtId="4" fontId="18" fillId="0" borderId="52" xfId="100" applyNumberFormat="1" applyFont="1" applyFill="1" applyBorder="1" applyAlignment="1" applyProtection="1">
      <alignment horizontal="center" vertical="center"/>
      <protection/>
    </xf>
    <xf numFmtId="4" fontId="16" fillId="0" borderId="53" xfId="100" applyNumberFormat="1" applyFont="1" applyFill="1" applyBorder="1" applyAlignment="1" applyProtection="1">
      <alignment horizontal="center" vertical="center" wrapText="1"/>
      <protection/>
    </xf>
    <xf numFmtId="4" fontId="16" fillId="0" borderId="50" xfId="100" applyNumberFormat="1" applyFont="1" applyFill="1" applyBorder="1" applyAlignment="1" applyProtection="1">
      <alignment horizontal="center" vertical="center"/>
      <protection/>
    </xf>
    <xf numFmtId="4" fontId="16" fillId="0" borderId="14" xfId="100" applyNumberFormat="1" applyFont="1" applyFill="1" applyBorder="1" applyAlignment="1" applyProtection="1">
      <alignment horizontal="center" vertical="center"/>
      <protection/>
    </xf>
    <xf numFmtId="4" fontId="16" fillId="0" borderId="51" xfId="100" applyNumberFormat="1" applyFont="1" applyFill="1" applyBorder="1" applyAlignment="1" applyProtection="1">
      <alignment horizontal="center" vertical="center"/>
      <protection/>
    </xf>
    <xf numFmtId="4" fontId="16" fillId="36" borderId="14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30" xfId="100" applyNumberFormat="1" applyFont="1" applyFill="1" applyBorder="1" applyAlignment="1" applyProtection="1">
      <alignment horizontal="center" vertical="center"/>
      <protection locked="0"/>
    </xf>
    <xf numFmtId="4" fontId="16" fillId="36" borderId="54" xfId="100" applyNumberFormat="1" applyFont="1" applyFill="1" applyBorder="1" applyAlignment="1" applyProtection="1">
      <alignment horizontal="center" vertical="center"/>
      <protection locked="0"/>
    </xf>
    <xf numFmtId="4" fontId="16" fillId="36" borderId="47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55" xfId="100" applyNumberFormat="1" applyFont="1" applyFill="1" applyBorder="1" applyAlignment="1" applyProtection="1">
      <alignment horizontal="center" vertical="center" wrapText="1"/>
      <protection/>
    </xf>
    <xf numFmtId="49" fontId="7" fillId="38" borderId="56" xfId="116" applyNumberFormat="1" applyFont="1" applyFill="1" applyBorder="1" applyAlignment="1" applyProtection="1">
      <alignment horizontal="center" vertical="center" wrapText="1"/>
      <protection/>
    </xf>
    <xf numFmtId="4" fontId="16" fillId="0" borderId="49" xfId="100" applyNumberFormat="1" applyFont="1" applyFill="1" applyBorder="1" applyAlignment="1" applyProtection="1">
      <alignment horizontal="center" vertical="center" wrapText="1"/>
      <protection/>
    </xf>
    <xf numFmtId="4" fontId="16" fillId="36" borderId="46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51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50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45" xfId="100" applyNumberFormat="1" applyFont="1" applyFill="1" applyBorder="1" applyAlignment="1" applyProtection="1">
      <alignment horizontal="center" vertical="center" wrapText="1"/>
      <protection/>
    </xf>
    <xf numFmtId="4" fontId="16" fillId="0" borderId="22" xfId="100" applyNumberFormat="1" applyFont="1" applyFill="1" applyBorder="1" applyAlignment="1" applyProtection="1">
      <alignment horizontal="center" vertical="center"/>
      <protection/>
    </xf>
    <xf numFmtId="4" fontId="16" fillId="0" borderId="9" xfId="100" applyNumberFormat="1" applyFont="1" applyFill="1" applyBorder="1" applyAlignment="1" applyProtection="1">
      <alignment horizontal="center" vertical="center" wrapText="1"/>
      <protection/>
    </xf>
    <xf numFmtId="4" fontId="16" fillId="0" borderId="30" xfId="100" applyNumberFormat="1" applyFont="1" applyFill="1" applyBorder="1" applyAlignment="1" applyProtection="1">
      <alignment horizontal="center" vertical="center"/>
      <protection/>
    </xf>
    <xf numFmtId="49" fontId="0" fillId="36" borderId="9" xfId="0" applyNumberFormat="1" applyFont="1" applyFill="1" applyBorder="1" applyAlignment="1" applyProtection="1">
      <alignment horizontal="left" vertical="center" wrapText="1" indent="1"/>
      <protection locked="0"/>
    </xf>
    <xf numFmtId="14" fontId="3" fillId="36" borderId="9" xfId="117" applyNumberFormat="1" applyFont="1" applyFill="1" applyBorder="1" applyAlignment="1" applyProtection="1">
      <alignment horizontal="center" vertical="center" wrapText="1"/>
      <protection locked="0"/>
    </xf>
    <xf numFmtId="49" fontId="0" fillId="36" borderId="9" xfId="0" applyNumberFormat="1" applyFont="1" applyFill="1" applyBorder="1" applyAlignment="1" applyProtection="1">
      <alignment vertical="center" wrapText="1"/>
      <protection locked="0"/>
    </xf>
    <xf numFmtId="4" fontId="0" fillId="36" borderId="9" xfId="0" applyNumberFormat="1" applyFont="1" applyFill="1" applyBorder="1" applyAlignment="1" applyProtection="1">
      <alignment horizontal="center" vertical="center"/>
      <protection locked="0"/>
    </xf>
    <xf numFmtId="4" fontId="21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3" fillId="38" borderId="9" xfId="0" applyNumberFormat="1" applyFont="1" applyFill="1" applyBorder="1" applyAlignment="1" applyProtection="1">
      <alignment horizontal="center" vertical="center"/>
      <protection/>
    </xf>
    <xf numFmtId="4" fontId="16" fillId="36" borderId="30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100" applyNumberFormat="1" applyFont="1" applyFill="1" applyBorder="1" applyAlignment="1" applyProtection="1">
      <alignment horizontal="center" vertical="center" wrapText="1"/>
      <protection/>
    </xf>
    <xf numFmtId="4" fontId="16" fillId="0" borderId="57" xfId="100" applyNumberFormat="1" applyFont="1" applyFill="1" applyBorder="1" applyAlignment="1" applyProtection="1">
      <alignment horizontal="center" vertical="center" wrapText="1"/>
      <protection/>
    </xf>
    <xf numFmtId="4" fontId="16" fillId="0" borderId="55" xfId="100" applyNumberFormat="1" applyFont="1" applyFill="1" applyBorder="1" applyAlignment="1" applyProtection="1">
      <alignment horizontal="center" vertical="center"/>
      <protection/>
    </xf>
    <xf numFmtId="4" fontId="16" fillId="0" borderId="58" xfId="100" applyNumberFormat="1" applyFont="1" applyFill="1" applyBorder="1" applyAlignment="1" applyProtection="1">
      <alignment horizontal="center" vertical="center"/>
      <protection/>
    </xf>
    <xf numFmtId="4" fontId="16" fillId="0" borderId="47" xfId="100" applyNumberFormat="1" applyFont="1" applyFill="1" applyBorder="1" applyAlignment="1" applyProtection="1">
      <alignment horizontal="center" vertical="center"/>
      <protection/>
    </xf>
    <xf numFmtId="4" fontId="16" fillId="0" borderId="46" xfId="100" applyNumberFormat="1" applyFont="1" applyFill="1" applyBorder="1" applyAlignment="1" applyProtection="1">
      <alignment horizontal="center" vertical="center"/>
      <protection/>
    </xf>
    <xf numFmtId="4" fontId="3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40" xfId="100" applyNumberFormat="1" applyFont="1" applyFill="1" applyBorder="1" applyAlignment="1" applyProtection="1">
      <alignment horizontal="center" vertical="center"/>
      <protection/>
    </xf>
    <xf numFmtId="4" fontId="16" fillId="0" borderId="21" xfId="100" applyNumberFormat="1" applyFont="1" applyFill="1" applyBorder="1" applyAlignment="1" applyProtection="1">
      <alignment horizontal="center" vertical="center" wrapText="1"/>
      <protection/>
    </xf>
    <xf numFmtId="4" fontId="16" fillId="0" borderId="41" xfId="100" applyNumberFormat="1" applyFont="1" applyFill="1" applyBorder="1" applyAlignment="1" applyProtection="1">
      <alignment horizontal="center" vertical="center"/>
      <protection/>
    </xf>
    <xf numFmtId="4" fontId="16" fillId="0" borderId="29" xfId="100" applyNumberFormat="1" applyFont="1" applyFill="1" applyBorder="1" applyAlignment="1" applyProtection="1">
      <alignment horizontal="center" vertical="center" wrapText="1"/>
      <protection/>
    </xf>
    <xf numFmtId="4" fontId="18" fillId="36" borderId="48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46" xfId="100" applyNumberFormat="1" applyFont="1" applyFill="1" applyBorder="1" applyAlignment="1" applyProtection="1">
      <alignment horizontal="center" vertical="center"/>
      <protection locked="0"/>
    </xf>
    <xf numFmtId="4" fontId="16" fillId="36" borderId="57" xfId="100" applyNumberFormat="1" applyFont="1" applyFill="1" applyBorder="1" applyAlignment="1" applyProtection="1">
      <alignment horizontal="center" vertical="center"/>
      <protection locked="0"/>
    </xf>
    <xf numFmtId="4" fontId="16" fillId="41" borderId="14" xfId="100" applyNumberFormat="1" applyFont="1" applyFill="1" applyBorder="1" applyAlignment="1" applyProtection="1">
      <alignment horizontal="center" vertical="center" wrapText="1"/>
      <protection/>
    </xf>
    <xf numFmtId="4" fontId="9" fillId="0" borderId="31" xfId="100" applyNumberFormat="1" applyFont="1" applyFill="1" applyBorder="1" applyAlignment="1" applyProtection="1">
      <alignment horizontal="center" vertical="center"/>
      <protection/>
    </xf>
    <xf numFmtId="4" fontId="16" fillId="0" borderId="32" xfId="100" applyNumberFormat="1" applyFont="1" applyFill="1" applyBorder="1" applyAlignment="1" applyProtection="1">
      <alignment horizontal="center" vertical="center" wrapText="1"/>
      <protection/>
    </xf>
    <xf numFmtId="4" fontId="9" fillId="0" borderId="36" xfId="100" applyNumberFormat="1" applyFont="1" applyFill="1" applyBorder="1" applyAlignment="1" applyProtection="1">
      <alignment horizontal="center" vertical="center"/>
      <protection/>
    </xf>
    <xf numFmtId="4" fontId="18" fillId="0" borderId="31" xfId="100" applyNumberFormat="1" applyFont="1" applyFill="1" applyBorder="1" applyAlignment="1" applyProtection="1">
      <alignment horizontal="center" vertical="center" wrapText="1"/>
      <protection/>
    </xf>
    <xf numFmtId="4" fontId="18" fillId="0" borderId="49" xfId="100" applyNumberFormat="1" applyFont="1" applyFill="1" applyBorder="1" applyAlignment="1" applyProtection="1">
      <alignment horizontal="center" vertical="center"/>
      <protection/>
    </xf>
    <xf numFmtId="2" fontId="16" fillId="0" borderId="14" xfId="100" applyNumberFormat="1" applyFont="1" applyFill="1" applyBorder="1" applyAlignment="1" applyProtection="1">
      <alignment horizontal="center" vertical="center"/>
      <protection/>
    </xf>
    <xf numFmtId="49" fontId="3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31" xfId="100" applyNumberFormat="1" applyFont="1" applyFill="1" applyBorder="1" applyAlignment="1" applyProtection="1">
      <alignment horizontal="center" vertical="center" wrapText="1"/>
      <protection/>
    </xf>
    <xf numFmtId="4" fontId="16" fillId="0" borderId="42" xfId="100" applyNumberFormat="1" applyFont="1" applyFill="1" applyBorder="1" applyAlignment="1" applyProtection="1">
      <alignment horizontal="center" vertical="center"/>
      <protection/>
    </xf>
    <xf numFmtId="4" fontId="16" fillId="0" borderId="44" xfId="100" applyNumberFormat="1" applyFont="1" applyFill="1" applyBorder="1" applyAlignment="1" applyProtection="1">
      <alignment horizontal="center" vertical="center"/>
      <protection/>
    </xf>
    <xf numFmtId="4" fontId="16" fillId="0" borderId="43" xfId="100" applyNumberFormat="1" applyFont="1" applyFill="1" applyBorder="1" applyAlignment="1" applyProtection="1">
      <alignment horizontal="center" vertical="center" wrapText="1"/>
      <protection/>
    </xf>
    <xf numFmtId="4" fontId="18" fillId="0" borderId="37" xfId="100" applyNumberFormat="1" applyFont="1" applyFill="1" applyBorder="1" applyAlignment="1" applyProtection="1">
      <alignment horizontal="center" vertical="center"/>
      <protection/>
    </xf>
    <xf numFmtId="4" fontId="18" fillId="0" borderId="29" xfId="100" applyNumberFormat="1" applyFont="1" applyFill="1" applyBorder="1" applyAlignment="1" applyProtection="1">
      <alignment horizontal="center" vertical="center"/>
      <protection/>
    </xf>
    <xf numFmtId="4" fontId="18" fillId="0" borderId="28" xfId="100" applyNumberFormat="1" applyFont="1" applyFill="1" applyBorder="1" applyAlignment="1" applyProtection="1">
      <alignment horizontal="center" vertical="center"/>
      <protection/>
    </xf>
    <xf numFmtId="4" fontId="18" fillId="0" borderId="28" xfId="100" applyNumberFormat="1" applyFont="1" applyFill="1" applyBorder="1" applyAlignment="1" applyProtection="1">
      <alignment horizontal="center" vertical="center" wrapText="1"/>
      <protection/>
    </xf>
    <xf numFmtId="4" fontId="18" fillId="0" borderId="38" xfId="100" applyNumberFormat="1" applyFont="1" applyFill="1" applyBorder="1" applyAlignment="1" applyProtection="1">
      <alignment horizontal="center" vertical="center"/>
      <protection/>
    </xf>
    <xf numFmtId="4" fontId="126" fillId="0" borderId="28" xfId="100" applyNumberFormat="1" applyFont="1" applyFill="1" applyBorder="1" applyAlignment="1" applyProtection="1">
      <alignment horizontal="center" vertical="center" wrapText="1"/>
      <protection/>
    </xf>
    <xf numFmtId="4" fontId="16" fillId="36" borderId="44" xfId="100" applyNumberFormat="1" applyFont="1" applyFill="1" applyBorder="1" applyAlignment="1" applyProtection="1">
      <alignment horizontal="center" vertical="center"/>
      <protection locked="0"/>
    </xf>
    <xf numFmtId="4" fontId="16" fillId="36" borderId="42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44" xfId="100" applyNumberFormat="1" applyFont="1" applyFill="1" applyBorder="1" applyAlignment="1" applyProtection="1">
      <alignment horizontal="center" vertical="center" wrapText="1"/>
      <protection locked="0"/>
    </xf>
    <xf numFmtId="4" fontId="18" fillId="0" borderId="59" xfId="100" applyNumberFormat="1" applyFont="1" applyFill="1" applyBorder="1" applyAlignment="1" applyProtection="1">
      <alignment horizontal="center" vertical="center"/>
      <protection/>
    </xf>
    <xf numFmtId="4" fontId="18" fillId="0" borderId="60" xfId="100" applyNumberFormat="1" applyFont="1" applyFill="1" applyBorder="1" applyAlignment="1" applyProtection="1">
      <alignment horizontal="center" vertical="center"/>
      <protection/>
    </xf>
    <xf numFmtId="4" fontId="18" fillId="0" borderId="54" xfId="100" applyNumberFormat="1" applyFont="1" applyFill="1" applyBorder="1" applyAlignment="1" applyProtection="1">
      <alignment horizontal="center" vertical="center"/>
      <protection/>
    </xf>
    <xf numFmtId="4" fontId="18" fillId="0" borderId="54" xfId="100" applyNumberFormat="1" applyFont="1" applyFill="1" applyBorder="1" applyAlignment="1" applyProtection="1">
      <alignment horizontal="center" vertical="center" wrapText="1"/>
      <protection/>
    </xf>
    <xf numFmtId="4" fontId="18" fillId="0" borderId="0" xfId="100" applyNumberFormat="1" applyFont="1" applyFill="1" applyBorder="1" applyAlignment="1" applyProtection="1">
      <alignment horizontal="center" vertical="center"/>
      <protection/>
    </xf>
    <xf numFmtId="4" fontId="16" fillId="36" borderId="29" xfId="100" applyNumberFormat="1" applyFont="1" applyFill="1" applyBorder="1" applyAlignment="1" applyProtection="1">
      <alignment horizontal="center" vertical="center"/>
      <protection locked="0"/>
    </xf>
    <xf numFmtId="4" fontId="16" fillId="36" borderId="37" xfId="100" applyNumberFormat="1" applyFont="1" applyFill="1" applyBorder="1" applyAlignment="1" applyProtection="1">
      <alignment horizontal="center" vertical="center" wrapText="1"/>
      <protection locked="0"/>
    </xf>
    <xf numFmtId="4" fontId="17" fillId="36" borderId="29" xfId="100" applyNumberFormat="1" applyFont="1" applyFill="1" applyBorder="1" applyAlignment="1" applyProtection="1">
      <alignment horizontal="center" vertical="center" wrapText="1"/>
      <protection locked="0"/>
    </xf>
    <xf numFmtId="4" fontId="17" fillId="36" borderId="61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26" xfId="100" applyNumberFormat="1" applyFont="1" applyFill="1" applyBorder="1" applyAlignment="1" applyProtection="1">
      <alignment horizontal="center" vertical="center" wrapText="1"/>
      <protection locked="0"/>
    </xf>
    <xf numFmtId="4" fontId="16" fillId="36" borderId="29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62" xfId="100" applyNumberFormat="1" applyFont="1" applyFill="1" applyBorder="1" applyAlignment="1" applyProtection="1">
      <alignment horizontal="center" vertical="center"/>
      <protection/>
    </xf>
    <xf numFmtId="0" fontId="3" fillId="0" borderId="0" xfId="100" applyFont="1" applyFill="1" applyAlignment="1" applyProtection="1">
      <alignment vertical="center"/>
      <protection/>
    </xf>
    <xf numFmtId="0" fontId="20" fillId="0" borderId="0" xfId="100" applyFont="1" applyFill="1" applyAlignment="1" applyProtection="1">
      <alignment vertical="center"/>
      <protection/>
    </xf>
    <xf numFmtId="0" fontId="20" fillId="0" borderId="0" xfId="100" applyFont="1" applyFill="1" applyBorder="1" applyAlignment="1" applyProtection="1">
      <alignment horizontal="center" vertical="center" wrapText="1"/>
      <protection/>
    </xf>
    <xf numFmtId="0" fontId="20" fillId="0" borderId="0" xfId="100" applyFont="1" applyFill="1" applyAlignment="1" applyProtection="1">
      <alignment horizontal="center" vertical="center" wrapText="1"/>
      <protection/>
    </xf>
    <xf numFmtId="0" fontId="20" fillId="0" borderId="15" xfId="100" applyFont="1" applyFill="1" applyBorder="1" applyAlignment="1" applyProtection="1">
      <alignment horizontal="center" vertical="center" wrapText="1"/>
      <protection/>
    </xf>
    <xf numFmtId="0" fontId="0" fillId="0" borderId="56" xfId="116" applyFont="1" applyFill="1" applyBorder="1" applyAlignment="1" applyProtection="1">
      <alignment horizontal="center" vertical="center"/>
      <protection/>
    </xf>
    <xf numFmtId="0" fontId="3" fillId="0" borderId="0" xfId="114" applyFont="1" applyFill="1" applyBorder="1" applyAlignment="1" applyProtection="1">
      <alignment horizontal="center" vertical="center" wrapText="1"/>
      <protection/>
    </xf>
    <xf numFmtId="49" fontId="7" fillId="0" borderId="0" xfId="116" applyNumberFormat="1" applyFont="1" applyFill="1" applyBorder="1" applyAlignment="1" applyProtection="1">
      <alignment horizontal="center" vertical="center" wrapText="1"/>
      <protection/>
    </xf>
    <xf numFmtId="49" fontId="7" fillId="0" borderId="9" xfId="116" applyNumberFormat="1" applyFont="1" applyFill="1" applyBorder="1" applyAlignment="1" applyProtection="1">
      <alignment horizontal="center" vertical="center" wrapText="1"/>
      <protection/>
    </xf>
    <xf numFmtId="0" fontId="0" fillId="44" borderId="0" xfId="0" applyFill="1" applyAlignment="1">
      <alignment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119" applyFont="1" applyBorder="1" applyAlignment="1" applyProtection="1">
      <alignment horizontal="center" vertical="center" wrapText="1"/>
      <protection/>
    </xf>
    <xf numFmtId="4" fontId="16" fillId="40" borderId="22" xfId="118" applyNumberFormat="1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left" vertical="center" wrapText="1"/>
      <protection/>
    </xf>
    <xf numFmtId="4" fontId="16" fillId="36" borderId="63" xfId="100" applyNumberFormat="1" applyFont="1" applyFill="1" applyBorder="1" applyAlignment="1" applyProtection="1">
      <alignment horizontal="center" vertical="center"/>
      <protection locked="0"/>
    </xf>
    <xf numFmtId="49" fontId="16" fillId="45" borderId="64" xfId="100" applyNumberFormat="1" applyFont="1" applyFill="1" applyBorder="1" applyAlignment="1" applyProtection="1">
      <alignment horizontal="center" vertical="center"/>
      <protection/>
    </xf>
    <xf numFmtId="49" fontId="16" fillId="45" borderId="24" xfId="100" applyNumberFormat="1" applyFont="1" applyFill="1" applyBorder="1" applyAlignment="1" applyProtection="1">
      <alignment horizontal="center" vertical="center"/>
      <protection/>
    </xf>
    <xf numFmtId="49" fontId="16" fillId="45" borderId="65" xfId="100" applyNumberFormat="1" applyFont="1" applyFill="1" applyBorder="1" applyAlignment="1" applyProtection="1">
      <alignment horizontal="center" vertical="center"/>
      <protection/>
    </xf>
    <xf numFmtId="0" fontId="115" fillId="0" borderId="9" xfId="119" applyFont="1" applyBorder="1" applyAlignment="1" applyProtection="1">
      <alignment horizontal="center" vertical="center" wrapText="1"/>
      <protection/>
    </xf>
    <xf numFmtId="4" fontId="18" fillId="36" borderId="36" xfId="10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116" applyFont="1" applyFill="1" applyBorder="1" applyAlignment="1" applyProtection="1">
      <alignment horizontal="right" vertical="center" wrapText="1" indent="1"/>
      <protection/>
    </xf>
    <xf numFmtId="0" fontId="124" fillId="0" borderId="9" xfId="0" applyFont="1" applyBorder="1" applyAlignment="1">
      <alignment/>
    </xf>
    <xf numFmtId="49" fontId="124" fillId="0" borderId="0" xfId="0" applyNumberFormat="1" applyFont="1" applyAlignment="1">
      <alignment horizontal="right"/>
    </xf>
    <xf numFmtId="2" fontId="3" fillId="10" borderId="56" xfId="116" applyNumberFormat="1" applyFont="1" applyFill="1" applyBorder="1" applyAlignment="1" applyProtection="1">
      <alignment horizontal="center" vertical="center"/>
      <protection/>
    </xf>
    <xf numFmtId="0" fontId="0" fillId="46" borderId="0" xfId="0" applyFill="1" applyAlignment="1">
      <alignment horizontal="center"/>
    </xf>
    <xf numFmtId="0" fontId="68" fillId="0" borderId="15" xfId="105" applyFont="1" applyFill="1" applyBorder="1" applyAlignment="1" applyProtection="1">
      <alignment horizontal="left" vertical="center"/>
      <protection/>
    </xf>
    <xf numFmtId="49" fontId="124" fillId="0" borderId="0" xfId="0" applyNumberFormat="1" applyFont="1" applyAlignment="1">
      <alignment horizontal="right" wrapText="1"/>
    </xf>
    <xf numFmtId="0" fontId="0" fillId="0" borderId="0" xfId="0" applyAlignment="1" applyProtection="1">
      <alignment/>
      <protection/>
    </xf>
    <xf numFmtId="49" fontId="37" fillId="0" borderId="0" xfId="0" applyNumberFormat="1" applyFont="1" applyFill="1" applyAlignment="1" applyProtection="1">
      <alignment/>
      <protection/>
    </xf>
    <xf numFmtId="0" fontId="3" fillId="0" borderId="56" xfId="116" applyFont="1" applyFill="1" applyBorder="1" applyAlignment="1" applyProtection="1">
      <alignment horizontal="center" vertical="center" wrapText="1"/>
      <protection/>
    </xf>
    <xf numFmtId="0" fontId="15" fillId="36" borderId="56" xfId="116" applyFont="1" applyFill="1" applyBorder="1" applyAlignment="1" applyProtection="1">
      <alignment horizontal="center" vertical="center" wrapText="1"/>
      <protection locked="0"/>
    </xf>
    <xf numFmtId="0" fontId="3" fillId="36" borderId="56" xfId="116" applyFont="1" applyFill="1" applyBorder="1" applyAlignment="1" applyProtection="1">
      <alignment horizontal="center" vertical="center" wrapText="1"/>
      <protection locked="0"/>
    </xf>
    <xf numFmtId="4" fontId="3" fillId="36" borderId="56" xfId="116" applyNumberFormat="1" applyFont="1" applyFill="1" applyBorder="1" applyAlignment="1" applyProtection="1">
      <alignment horizontal="center" vertical="center" wrapText="1"/>
      <protection locked="0"/>
    </xf>
    <xf numFmtId="49" fontId="21" fillId="36" borderId="56" xfId="119" applyNumberFormat="1" applyFont="1" applyFill="1" applyBorder="1" applyAlignment="1" applyProtection="1">
      <alignment horizontal="center" vertical="center" wrapText="1"/>
      <protection locked="0"/>
    </xf>
    <xf numFmtId="0" fontId="15" fillId="0" borderId="56" xfId="116" applyFont="1" applyFill="1" applyBorder="1" applyAlignment="1" applyProtection="1">
      <alignment horizontal="center" vertical="center"/>
      <protection/>
    </xf>
    <xf numFmtId="49" fontId="128" fillId="0" borderId="0" xfId="0" applyNumberFormat="1" applyFont="1" applyAlignment="1" applyProtection="1">
      <alignment/>
      <protection/>
    </xf>
    <xf numFmtId="0" fontId="128" fillId="0" borderId="0" xfId="0" applyFont="1" applyAlignment="1" applyProtection="1">
      <alignment/>
      <protection/>
    </xf>
    <xf numFmtId="4" fontId="128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25" fillId="0" borderId="0" xfId="0" applyFont="1" applyAlignment="1" applyProtection="1">
      <alignment/>
      <protection/>
    </xf>
    <xf numFmtId="0" fontId="129" fillId="0" borderId="0" xfId="0" applyFont="1" applyAlignment="1" applyProtection="1">
      <alignment/>
      <protection/>
    </xf>
    <xf numFmtId="0" fontId="129" fillId="0" borderId="0" xfId="0" applyFont="1" applyAlignment="1" applyProtection="1">
      <alignment horizontal="center"/>
      <protection/>
    </xf>
    <xf numFmtId="0" fontId="128" fillId="0" borderId="0" xfId="0" applyFont="1" applyAlignment="1" applyProtection="1">
      <alignment/>
      <protection/>
    </xf>
    <xf numFmtId="0" fontId="130" fillId="0" borderId="0" xfId="0" applyFont="1" applyBorder="1" applyAlignment="1" applyProtection="1">
      <alignment horizontal="center" vertical="center" wrapText="1"/>
      <protection/>
    </xf>
    <xf numFmtId="0" fontId="1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30" fillId="0" borderId="25" xfId="0" applyFont="1" applyBorder="1" applyAlignment="1" applyProtection="1">
      <alignment horizontal="center" vertical="center" wrapText="1"/>
      <protection/>
    </xf>
    <xf numFmtId="0" fontId="130" fillId="0" borderId="44" xfId="0" applyFont="1" applyBorder="1" applyAlignment="1" applyProtection="1">
      <alignment horizontal="center" vertical="center" wrapText="1"/>
      <protection/>
    </xf>
    <xf numFmtId="0" fontId="130" fillId="0" borderId="42" xfId="0" applyFont="1" applyBorder="1" applyAlignment="1" applyProtection="1">
      <alignment horizontal="center" vertical="center" wrapText="1"/>
      <protection/>
    </xf>
    <xf numFmtId="49" fontId="128" fillId="0" borderId="66" xfId="0" applyNumberFormat="1" applyFont="1" applyBorder="1" applyAlignment="1" applyProtection="1">
      <alignment horizontal="center" vertical="center" wrapText="1"/>
      <protection/>
    </xf>
    <xf numFmtId="0" fontId="128" fillId="0" borderId="67" xfId="0" applyFont="1" applyBorder="1" applyAlignment="1" applyProtection="1">
      <alignment horizontal="center" vertical="center" wrapText="1"/>
      <protection/>
    </xf>
    <xf numFmtId="4" fontId="6" fillId="0" borderId="55" xfId="0" applyNumberFormat="1" applyFont="1" applyFill="1" applyBorder="1" applyAlignment="1" applyProtection="1">
      <alignment horizontal="center" vertical="center" wrapText="1"/>
      <protection/>
    </xf>
    <xf numFmtId="4" fontId="6" fillId="0" borderId="46" xfId="0" applyNumberFormat="1" applyFont="1" applyFill="1" applyBorder="1" applyAlignment="1" applyProtection="1">
      <alignment horizontal="center" vertical="center" wrapText="1"/>
      <protection/>
    </xf>
    <xf numFmtId="4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49" fontId="128" fillId="0" borderId="68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" fontId="6" fillId="0" borderId="30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68" xfId="0" applyNumberFormat="1" applyFont="1" applyBorder="1" applyAlignment="1" applyProtection="1">
      <alignment horizontal="center" vertical="center" wrapText="1"/>
      <protection/>
    </xf>
    <xf numFmtId="0" fontId="131" fillId="0" borderId="17" xfId="0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31" fillId="0" borderId="0" xfId="0" applyFont="1" applyAlignment="1" applyProtection="1">
      <alignment/>
      <protection/>
    </xf>
    <xf numFmtId="0" fontId="126" fillId="0" borderId="0" xfId="0" applyFont="1" applyAlignment="1" applyProtection="1">
      <alignment/>
      <protection/>
    </xf>
    <xf numFmtId="49" fontId="6" fillId="0" borderId="69" xfId="0" applyNumberFormat="1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31" fillId="0" borderId="0" xfId="0" applyFont="1" applyBorder="1" applyAlignment="1" applyProtection="1">
      <alignment horizontal="center" vertical="center" wrapText="1"/>
      <protection/>
    </xf>
    <xf numFmtId="0" fontId="122" fillId="0" borderId="0" xfId="0" applyFont="1" applyBorder="1" applyAlignment="1" applyProtection="1">
      <alignment horizontal="center" vertical="center" wrapText="1"/>
      <protection/>
    </xf>
    <xf numFmtId="49" fontId="130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49" fontId="128" fillId="0" borderId="67" xfId="0" applyNumberFormat="1" applyFont="1" applyBorder="1" applyAlignment="1" applyProtection="1">
      <alignment horizontal="center" vertical="center" wrapText="1"/>
      <protection/>
    </xf>
    <xf numFmtId="0" fontId="131" fillId="0" borderId="67" xfId="0" applyFont="1" applyBorder="1" applyAlignment="1" applyProtection="1">
      <alignment horizontal="center" vertical="center" wrapText="1"/>
      <protection/>
    </xf>
    <xf numFmtId="4" fontId="131" fillId="0" borderId="67" xfId="0" applyNumberFormat="1" applyFont="1" applyBorder="1" applyAlignment="1" applyProtection="1">
      <alignment horizontal="center" vertical="center" wrapText="1"/>
      <protection/>
    </xf>
    <xf numFmtId="4" fontId="131" fillId="0" borderId="67" xfId="128" applyNumberFormat="1" applyFont="1" applyBorder="1" applyAlignment="1" applyProtection="1">
      <alignment horizontal="center" vertical="center" wrapText="1"/>
      <protection/>
    </xf>
    <xf numFmtId="49" fontId="128" fillId="0" borderId="17" xfId="0" applyNumberFormat="1" applyFont="1" applyBorder="1" applyAlignment="1" applyProtection="1">
      <alignment horizontal="center" vertical="center" wrapText="1"/>
      <protection/>
    </xf>
    <xf numFmtId="4" fontId="6" fillId="0" borderId="17" xfId="128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4" fontId="131" fillId="0" borderId="17" xfId="0" applyNumberFormat="1" applyFont="1" applyBorder="1" applyAlignment="1" applyProtection="1">
      <alignment horizontal="center" vertical="center" wrapText="1"/>
      <protection/>
    </xf>
    <xf numFmtId="4" fontId="131" fillId="0" borderId="17" xfId="128" applyNumberFormat="1" applyFont="1" applyFill="1" applyBorder="1" applyAlignment="1" applyProtection="1">
      <alignment horizontal="center" vertical="center" wrapText="1"/>
      <protection/>
    </xf>
    <xf numFmtId="49" fontId="128" fillId="0" borderId="70" xfId="0" applyNumberFormat="1" applyFont="1" applyBorder="1" applyAlignment="1" applyProtection="1">
      <alignment horizontal="center" vertical="center" wrapText="1"/>
      <protection/>
    </xf>
    <xf numFmtId="4" fontId="6" fillId="0" borderId="70" xfId="0" applyNumberFormat="1" applyFont="1" applyBorder="1" applyAlignment="1" applyProtection="1">
      <alignment horizontal="center" vertical="center" wrapText="1"/>
      <protection/>
    </xf>
    <xf numFmtId="4" fontId="6" fillId="0" borderId="70" xfId="128" applyNumberFormat="1" applyFont="1" applyFill="1" applyBorder="1" applyAlignment="1" applyProtection="1">
      <alignment horizontal="center" vertical="center" wrapText="1"/>
      <protection/>
    </xf>
    <xf numFmtId="49" fontId="128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2" fontId="6" fillId="0" borderId="0" xfId="0" applyNumberFormat="1" applyFont="1" applyBorder="1" applyAlignment="1" applyProtection="1">
      <alignment horizontal="center" vertical="center" wrapText="1"/>
      <protection/>
    </xf>
    <xf numFmtId="2" fontId="6" fillId="0" borderId="0" xfId="128" applyNumberFormat="1" applyFont="1" applyBorder="1" applyAlignment="1" applyProtection="1">
      <alignment horizontal="center" vertical="center" wrapText="1"/>
      <protection/>
    </xf>
    <xf numFmtId="49" fontId="128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128" fillId="0" borderId="65" xfId="0" applyNumberFormat="1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0" fillId="47" borderId="0" xfId="0" applyFill="1" applyBorder="1" applyAlignment="1" applyProtection="1">
      <alignment horizontal="center" vertical="center" wrapText="1"/>
      <protection/>
    </xf>
    <xf numFmtId="49" fontId="128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4" fontId="6" fillId="36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24" fillId="0" borderId="0" xfId="0" applyFont="1" applyAlignment="1" applyProtection="1">
      <alignment vertical="center"/>
      <protection/>
    </xf>
    <xf numFmtId="0" fontId="125" fillId="0" borderId="21" xfId="0" applyFont="1" applyBorder="1" applyAlignment="1" applyProtection="1">
      <alignment horizontal="center" vertical="center" wrapText="1"/>
      <protection/>
    </xf>
    <xf numFmtId="0" fontId="125" fillId="0" borderId="33" xfId="0" applyFont="1" applyBorder="1" applyAlignment="1" applyProtection="1">
      <alignment horizontal="center" vertical="center" wrapText="1"/>
      <protection/>
    </xf>
    <xf numFmtId="0" fontId="125" fillId="0" borderId="33" xfId="0" applyFont="1" applyFill="1" applyBorder="1" applyAlignment="1" applyProtection="1">
      <alignment horizontal="center" vertical="center" wrapText="1"/>
      <protection/>
    </xf>
    <xf numFmtId="0" fontId="125" fillId="0" borderId="71" xfId="0" applyFont="1" applyFill="1" applyBorder="1" applyAlignment="1" applyProtection="1">
      <alignment horizontal="center" vertical="center" wrapText="1"/>
      <protection/>
    </xf>
    <xf numFmtId="0" fontId="125" fillId="0" borderId="9" xfId="0" applyFont="1" applyBorder="1" applyAlignment="1" applyProtection="1">
      <alignment horizontal="center"/>
      <protection/>
    </xf>
    <xf numFmtId="0" fontId="125" fillId="0" borderId="9" xfId="0" applyFont="1" applyFill="1" applyBorder="1" applyAlignment="1" applyProtection="1">
      <alignment horizontal="center"/>
      <protection/>
    </xf>
    <xf numFmtId="0" fontId="125" fillId="0" borderId="30" xfId="0" applyFont="1" applyFill="1" applyBorder="1" applyAlignment="1" applyProtection="1">
      <alignment horizontal="center"/>
      <protection/>
    </xf>
    <xf numFmtId="49" fontId="47" fillId="0" borderId="65" xfId="0" applyNumberFormat="1" applyFont="1" applyBorder="1" applyAlignment="1" applyProtection="1">
      <alignment horizontal="center" vertical="center" wrapText="1"/>
      <protection/>
    </xf>
    <xf numFmtId="0" fontId="132" fillId="0" borderId="38" xfId="0" applyFont="1" applyBorder="1" applyAlignment="1" applyProtection="1">
      <alignment horizontal="center" vertical="center" wrapText="1"/>
      <protection/>
    </xf>
    <xf numFmtId="0" fontId="132" fillId="0" borderId="65" xfId="0" applyFont="1" applyBorder="1" applyAlignment="1" applyProtection="1">
      <alignment horizontal="center" vertical="center" wrapText="1"/>
      <protection/>
    </xf>
    <xf numFmtId="0" fontId="132" fillId="0" borderId="27" xfId="0" applyFont="1" applyBorder="1" applyAlignment="1" applyProtection="1">
      <alignment horizontal="center"/>
      <protection/>
    </xf>
    <xf numFmtId="0" fontId="132" fillId="0" borderId="27" xfId="0" applyFont="1" applyBorder="1" applyAlignment="1" applyProtection="1">
      <alignment horizontal="center" vertical="center" wrapText="1"/>
      <protection/>
    </xf>
    <xf numFmtId="0" fontId="132" fillId="0" borderId="27" xfId="0" applyFont="1" applyFill="1" applyBorder="1" applyAlignment="1" applyProtection="1">
      <alignment horizontal="center" vertical="center" wrapText="1"/>
      <protection/>
    </xf>
    <xf numFmtId="0" fontId="132" fillId="0" borderId="29" xfId="0" applyFont="1" applyFill="1" applyBorder="1" applyAlignment="1" applyProtection="1">
      <alignment horizontal="center" vertical="center" wrapText="1"/>
      <protection/>
    </xf>
    <xf numFmtId="0" fontId="133" fillId="0" borderId="0" xfId="0" applyFont="1" applyAlignment="1" applyProtection="1">
      <alignment/>
      <protection/>
    </xf>
    <xf numFmtId="49" fontId="18" fillId="0" borderId="67" xfId="0" applyNumberFormat="1" applyFont="1" applyBorder="1" applyAlignment="1" applyProtection="1">
      <alignment horizontal="center" vertical="center" wrapText="1"/>
      <protection/>
    </xf>
    <xf numFmtId="0" fontId="125" fillId="0" borderId="72" xfId="0" applyFont="1" applyBorder="1" applyAlignment="1" applyProtection="1">
      <alignment horizontal="left" vertical="center" wrapText="1"/>
      <protection/>
    </xf>
    <xf numFmtId="0" fontId="124" fillId="0" borderId="67" xfId="0" applyFont="1" applyBorder="1" applyAlignment="1" applyProtection="1">
      <alignment horizontal="center" vertical="center" wrapText="1"/>
      <protection/>
    </xf>
    <xf numFmtId="4" fontId="124" fillId="0" borderId="45" xfId="0" applyNumberFormat="1" applyFont="1" applyBorder="1" applyAlignment="1" applyProtection="1">
      <alignment horizontal="center"/>
      <protection/>
    </xf>
    <xf numFmtId="4" fontId="124" fillId="0" borderId="45" xfId="0" applyNumberFormat="1" applyFont="1" applyBorder="1" applyAlignment="1" applyProtection="1">
      <alignment horizontal="center" vertical="center" wrapText="1"/>
      <protection/>
    </xf>
    <xf numFmtId="4" fontId="124" fillId="0" borderId="45" xfId="0" applyNumberFormat="1" applyFont="1" applyFill="1" applyBorder="1" applyAlignment="1" applyProtection="1">
      <alignment horizontal="center" vertical="center" wrapText="1"/>
      <protection/>
    </xf>
    <xf numFmtId="4" fontId="124" fillId="0" borderId="46" xfId="0" applyNumberFormat="1" applyFont="1" applyFill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 applyProtection="1">
      <alignment horizontal="center" vertical="center"/>
      <protection/>
    </xf>
    <xf numFmtId="0" fontId="32" fillId="0" borderId="73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4" fontId="16" fillId="0" borderId="9" xfId="0" applyNumberFormat="1" applyFont="1" applyFill="1" applyBorder="1" applyAlignment="1" applyProtection="1">
      <alignment horizontal="center"/>
      <protection/>
    </xf>
    <xf numFmtId="4" fontId="16" fillId="0" borderId="30" xfId="0" applyNumberFormat="1" applyFont="1" applyFill="1" applyBorder="1" applyAlignment="1" applyProtection="1">
      <alignment horizontal="center"/>
      <protection/>
    </xf>
    <xf numFmtId="49" fontId="16" fillId="0" borderId="17" xfId="0" applyNumberFormat="1" applyFont="1" applyBorder="1" applyAlignment="1" applyProtection="1">
      <alignment horizontal="center" vertical="center"/>
      <protection/>
    </xf>
    <xf numFmtId="0" fontId="16" fillId="0" borderId="73" xfId="0" applyFont="1" applyBorder="1" applyAlignment="1" applyProtection="1">
      <alignment vertical="center" wrapText="1"/>
      <protection/>
    </xf>
    <xf numFmtId="4" fontId="16" fillId="0" borderId="9" xfId="0" applyNumberFormat="1" applyFont="1" applyFill="1" applyBorder="1" applyAlignment="1" applyProtection="1">
      <alignment horizontal="center" vertical="center"/>
      <protection/>
    </xf>
    <xf numFmtId="4" fontId="16" fillId="0" borderId="30" xfId="0" applyNumberFormat="1" applyFont="1" applyFill="1" applyBorder="1" applyAlignment="1" applyProtection="1">
      <alignment horizontal="center" vertical="center"/>
      <protection/>
    </xf>
    <xf numFmtId="49" fontId="32" fillId="47" borderId="17" xfId="0" applyNumberFormat="1" applyFont="1" applyFill="1" applyBorder="1" applyAlignment="1" applyProtection="1">
      <alignment horizontal="center" vertical="center"/>
      <protection/>
    </xf>
    <xf numFmtId="0" fontId="32" fillId="47" borderId="73" xfId="0" applyFont="1" applyFill="1" applyBorder="1" applyAlignment="1" applyProtection="1">
      <alignment vertical="center" wrapText="1"/>
      <protection/>
    </xf>
    <xf numFmtId="4" fontId="16" fillId="0" borderId="9" xfId="0" applyNumberFormat="1" applyFont="1" applyFill="1" applyBorder="1" applyAlignment="1" applyProtection="1">
      <alignment horizontal="center" vertical="center" wrapText="1"/>
      <protection/>
    </xf>
    <xf numFmtId="4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32" fillId="0" borderId="73" xfId="0" applyFont="1" applyBorder="1" applyAlignment="1" applyProtection="1">
      <alignment vertical="center" wrapText="1"/>
      <protection/>
    </xf>
    <xf numFmtId="49" fontId="16" fillId="47" borderId="17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vertical="center" wrapText="1"/>
      <protection/>
    </xf>
    <xf numFmtId="4" fontId="18" fillId="0" borderId="9" xfId="0" applyNumberFormat="1" applyFont="1" applyFill="1" applyBorder="1" applyAlignment="1" applyProtection="1">
      <alignment horizontal="center" vertical="center"/>
      <protection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0" fontId="122" fillId="0" borderId="0" xfId="0" applyFont="1" applyAlignment="1" applyProtection="1">
      <alignment/>
      <protection/>
    </xf>
    <xf numFmtId="0" fontId="28" fillId="0" borderId="0" xfId="105" applyFont="1" applyFill="1" applyBorder="1" applyAlignment="1" applyProtection="1">
      <alignment horizontal="left" vertical="center" wrapText="1"/>
      <protection/>
    </xf>
    <xf numFmtId="0" fontId="16" fillId="0" borderId="0" xfId="100" applyFont="1" applyBorder="1" applyAlignment="1" applyProtection="1">
      <alignment vertical="center"/>
      <protection/>
    </xf>
    <xf numFmtId="49" fontId="28" fillId="0" borderId="0" xfId="105" applyNumberFormat="1" applyFont="1" applyBorder="1" applyAlignment="1" applyProtection="1">
      <alignment horizontal="center" vertical="top" wrapText="1"/>
      <protection/>
    </xf>
    <xf numFmtId="0" fontId="32" fillId="0" borderId="0" xfId="100" applyFont="1" applyAlignment="1" applyProtection="1">
      <alignment vertical="center"/>
      <protection/>
    </xf>
    <xf numFmtId="4" fontId="16" fillId="36" borderId="9" xfId="0" applyNumberFormat="1" applyFont="1" applyFill="1" applyBorder="1" applyAlignment="1" applyProtection="1">
      <alignment horizontal="center" vertical="center"/>
      <protection locked="0"/>
    </xf>
    <xf numFmtId="4" fontId="16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100" applyFont="1" applyFill="1" applyBorder="1" applyAlignment="1" applyProtection="1">
      <alignment horizontal="left" vertical="center"/>
      <protection/>
    </xf>
    <xf numFmtId="0" fontId="20" fillId="0" borderId="0" xfId="100" applyFont="1" applyBorder="1" applyAlignment="1" applyProtection="1">
      <alignment horizontal="left" vertical="center"/>
      <protection/>
    </xf>
    <xf numFmtId="0" fontId="28" fillId="0" borderId="0" xfId="100" applyFont="1" applyFill="1" applyBorder="1" applyAlignment="1" applyProtection="1">
      <alignment horizontal="left" vertical="center"/>
      <protection/>
    </xf>
    <xf numFmtId="0" fontId="20" fillId="0" borderId="0" xfId="100" applyFont="1" applyBorder="1" applyAlignment="1" applyProtection="1">
      <alignment horizontal="center" vertical="center" wrapText="1"/>
      <protection/>
    </xf>
    <xf numFmtId="0" fontId="28" fillId="0" borderId="15" xfId="105" applyFont="1" applyFill="1" applyBorder="1" applyAlignment="1" applyProtection="1">
      <alignment horizontal="left" vertical="center"/>
      <protection/>
    </xf>
    <xf numFmtId="0" fontId="3" fillId="0" borderId="9" xfId="100" applyFont="1" applyBorder="1" applyAlignment="1" applyProtection="1">
      <alignment horizontal="center" vertical="center" wrapText="1"/>
      <protection/>
    </xf>
    <xf numFmtId="0" fontId="0" fillId="0" borderId="9" xfId="100" applyFont="1" applyFill="1" applyBorder="1" applyAlignment="1" applyProtection="1">
      <alignment horizontal="center" vertical="center" wrapText="1"/>
      <protection/>
    </xf>
    <xf numFmtId="0" fontId="16" fillId="0" borderId="0" xfId="100" applyFont="1" applyAlignment="1" applyProtection="1">
      <alignment vertical="center"/>
      <protection/>
    </xf>
    <xf numFmtId="0" fontId="16" fillId="0" borderId="0" xfId="100" applyFont="1" applyAlignment="1" applyProtection="1">
      <alignment horizontal="left" vertical="center"/>
      <protection/>
    </xf>
    <xf numFmtId="0" fontId="16" fillId="0" borderId="0" xfId="100" applyFont="1" applyAlignment="1" applyProtection="1">
      <alignment horizontal="center" vertical="center"/>
      <protection/>
    </xf>
    <xf numFmtId="172" fontId="16" fillId="0" borderId="0" xfId="100" applyNumberFormat="1" applyFont="1" applyAlignment="1" applyProtection="1">
      <alignment vertical="center"/>
      <protection/>
    </xf>
    <xf numFmtId="2" fontId="16" fillId="0" borderId="0" xfId="100" applyNumberFormat="1" applyFont="1" applyAlignment="1" applyProtection="1">
      <alignment vertical="center"/>
      <protection/>
    </xf>
    <xf numFmtId="2" fontId="19" fillId="0" borderId="0" xfId="100" applyNumberFormat="1" applyFont="1" applyAlignment="1" applyProtection="1">
      <alignment horizontal="center" vertical="center"/>
      <protection/>
    </xf>
    <xf numFmtId="0" fontId="19" fillId="0" borderId="0" xfId="100" applyFont="1" applyAlignment="1" applyProtection="1">
      <alignment horizontal="center" vertical="center"/>
      <protection/>
    </xf>
    <xf numFmtId="0" fontId="19" fillId="0" borderId="0" xfId="100" applyFont="1" applyAlignment="1" applyProtection="1">
      <alignment vertical="center"/>
      <protection/>
    </xf>
    <xf numFmtId="0" fontId="16" fillId="0" borderId="0" xfId="100" applyFont="1" applyAlignment="1" applyProtection="1">
      <alignment horizontal="right" vertical="center"/>
      <protection/>
    </xf>
    <xf numFmtId="0" fontId="16" fillId="0" borderId="0" xfId="100" applyFont="1" applyBorder="1" applyAlignment="1" applyProtection="1">
      <alignment horizontal="right" vertical="center"/>
      <protection/>
    </xf>
    <xf numFmtId="0" fontId="16" fillId="0" borderId="0" xfId="100" applyFont="1" applyBorder="1" applyAlignment="1" applyProtection="1">
      <alignment horizontal="left" vertical="center"/>
      <protection/>
    </xf>
    <xf numFmtId="0" fontId="16" fillId="0" borderId="0" xfId="100" applyFont="1" applyBorder="1" applyAlignment="1" applyProtection="1">
      <alignment horizontal="center" vertical="center"/>
      <protection/>
    </xf>
    <xf numFmtId="0" fontId="19" fillId="0" borderId="0" xfId="100" applyFont="1" applyBorder="1" applyAlignment="1" applyProtection="1">
      <alignment horizontal="center" vertical="center"/>
      <protection/>
    </xf>
    <xf numFmtId="0" fontId="67" fillId="0" borderId="16" xfId="100" applyFont="1" applyFill="1" applyBorder="1" applyAlignment="1" applyProtection="1">
      <alignment horizontal="left" vertical="center"/>
      <protection/>
    </xf>
    <xf numFmtId="0" fontId="18" fillId="0" borderId="16" xfId="100" applyFont="1" applyFill="1" applyBorder="1" applyAlignment="1" applyProtection="1">
      <alignment horizontal="left" vertical="center"/>
      <protection/>
    </xf>
    <xf numFmtId="0" fontId="16" fillId="0" borderId="16" xfId="100" applyFont="1" applyFill="1" applyBorder="1" applyAlignment="1" applyProtection="1">
      <alignment horizontal="left" vertical="center"/>
      <protection/>
    </xf>
    <xf numFmtId="0" fontId="18" fillId="0" borderId="0" xfId="100" applyFont="1" applyAlignment="1" applyProtection="1">
      <alignment horizontal="left" vertical="center"/>
      <protection/>
    </xf>
    <xf numFmtId="0" fontId="66" fillId="0" borderId="0" xfId="100" applyFont="1" applyFill="1" applyBorder="1" applyAlignment="1" applyProtection="1">
      <alignment horizontal="left" vertical="center"/>
      <protection/>
    </xf>
    <xf numFmtId="0" fontId="44" fillId="0" borderId="0" xfId="100" applyFont="1" applyFill="1" applyBorder="1" applyAlignment="1" applyProtection="1">
      <alignment horizontal="left" vertical="center"/>
      <protection/>
    </xf>
    <xf numFmtId="0" fontId="44" fillId="0" borderId="0" xfId="100" applyFont="1" applyAlignment="1" applyProtection="1">
      <alignment horizontal="left" vertical="center"/>
      <protection/>
    </xf>
    <xf numFmtId="0" fontId="66" fillId="0" borderId="0" xfId="105" applyFont="1" applyFill="1" applyBorder="1" applyAlignment="1" applyProtection="1">
      <alignment horizontal="left" vertical="center"/>
      <protection/>
    </xf>
    <xf numFmtId="0" fontId="16" fillId="0" borderId="15" xfId="100" applyFont="1" applyFill="1" applyBorder="1" applyAlignment="1" applyProtection="1">
      <alignment horizontal="center" vertical="center" wrapText="1"/>
      <protection/>
    </xf>
    <xf numFmtId="0" fontId="19" fillId="0" borderId="15" xfId="100" applyFont="1" applyFill="1" applyBorder="1" applyAlignment="1" applyProtection="1">
      <alignment horizontal="center" vertical="center"/>
      <protection/>
    </xf>
    <xf numFmtId="2" fontId="16" fillId="0" borderId="0" xfId="100" applyNumberFormat="1" applyFont="1" applyBorder="1" applyAlignment="1" applyProtection="1">
      <alignment horizontal="center" vertical="center" wrapText="1"/>
      <protection/>
    </xf>
    <xf numFmtId="0" fontId="16" fillId="0" borderId="0" xfId="100" applyFont="1" applyBorder="1" applyAlignment="1" applyProtection="1">
      <alignment horizontal="center" vertical="center" wrapText="1"/>
      <protection/>
    </xf>
    <xf numFmtId="0" fontId="19" fillId="0" borderId="0" xfId="100" applyFont="1" applyBorder="1" applyAlignment="1" applyProtection="1">
      <alignment horizontal="center" vertical="center" wrapText="1"/>
      <protection/>
    </xf>
    <xf numFmtId="0" fontId="44" fillId="0" borderId="0" xfId="100" applyFont="1" applyBorder="1" applyAlignment="1" applyProtection="1">
      <alignment horizontal="center" vertical="center" wrapText="1"/>
      <protection/>
    </xf>
    <xf numFmtId="0" fontId="45" fillId="0" borderId="0" xfId="98" applyFont="1" applyBorder="1" applyAlignment="1" applyProtection="1">
      <alignment horizontal="center" vertical="center"/>
      <protection/>
    </xf>
    <xf numFmtId="0" fontId="18" fillId="0" borderId="18" xfId="119" applyFont="1" applyBorder="1" applyAlignment="1" applyProtection="1">
      <alignment horizontal="center" vertical="center" wrapText="1"/>
      <protection/>
    </xf>
    <xf numFmtId="0" fontId="18" fillId="0" borderId="39" xfId="119" applyFont="1" applyBorder="1" applyAlignment="1" applyProtection="1">
      <alignment horizontal="center" vertical="center" wrapText="1"/>
      <protection/>
    </xf>
    <xf numFmtId="0" fontId="18" fillId="0" borderId="32" xfId="119" applyFont="1" applyBorder="1" applyAlignment="1" applyProtection="1">
      <alignment horizontal="center" vertical="center" wrapText="1"/>
      <protection/>
    </xf>
    <xf numFmtId="0" fontId="18" fillId="0" borderId="48" xfId="119" applyFont="1" applyBorder="1" applyAlignment="1" applyProtection="1">
      <alignment horizontal="center" vertical="center" wrapText="1"/>
      <protection/>
    </xf>
    <xf numFmtId="0" fontId="18" fillId="0" borderId="36" xfId="119" applyFont="1" applyBorder="1" applyAlignment="1" applyProtection="1">
      <alignment horizontal="center" vertical="center" wrapText="1"/>
      <protection/>
    </xf>
    <xf numFmtId="0" fontId="18" fillId="0" borderId="49" xfId="119" applyFont="1" applyBorder="1" applyAlignment="1" applyProtection="1">
      <alignment horizontal="center" vertical="center" wrapText="1"/>
      <protection/>
    </xf>
    <xf numFmtId="0" fontId="18" fillId="0" borderId="74" xfId="100" applyFont="1" applyFill="1" applyBorder="1" applyAlignment="1" applyProtection="1">
      <alignment horizontal="center" vertical="center" wrapText="1"/>
      <protection/>
    </xf>
    <xf numFmtId="0" fontId="18" fillId="0" borderId="75" xfId="100" applyFont="1" applyFill="1" applyBorder="1" applyAlignment="1" applyProtection="1">
      <alignment horizontal="left" vertical="center" wrapText="1"/>
      <protection/>
    </xf>
    <xf numFmtId="0" fontId="16" fillId="0" borderId="76" xfId="100" applyFont="1" applyFill="1" applyBorder="1" applyAlignment="1" applyProtection="1">
      <alignment horizontal="center" vertical="center"/>
      <protection/>
    </xf>
    <xf numFmtId="4" fontId="16" fillId="41" borderId="47" xfId="100" applyNumberFormat="1" applyFont="1" applyFill="1" applyBorder="1" applyAlignment="1" applyProtection="1">
      <alignment horizontal="center" vertical="center" wrapText="1"/>
      <protection/>
    </xf>
    <xf numFmtId="4" fontId="16" fillId="41" borderId="45" xfId="100" applyNumberFormat="1" applyFont="1" applyFill="1" applyBorder="1" applyAlignment="1" applyProtection="1">
      <alignment horizontal="center" vertical="center" wrapText="1"/>
      <protection/>
    </xf>
    <xf numFmtId="0" fontId="16" fillId="0" borderId="0" xfId="100" applyFont="1" applyFill="1" applyAlignment="1" applyProtection="1">
      <alignment vertical="center"/>
      <protection/>
    </xf>
    <xf numFmtId="49" fontId="16" fillId="0" borderId="17" xfId="100" applyNumberFormat="1" applyFont="1" applyFill="1" applyBorder="1" applyAlignment="1" applyProtection="1">
      <alignment horizontal="center" vertical="center" wrapText="1"/>
      <protection/>
    </xf>
    <xf numFmtId="0" fontId="16" fillId="0" borderId="73" xfId="100" applyFont="1" applyFill="1" applyBorder="1" applyAlignment="1" applyProtection="1">
      <alignment horizontal="left" vertical="center" wrapText="1" indent="1"/>
      <protection/>
    </xf>
    <xf numFmtId="0" fontId="16" fillId="0" borderId="68" xfId="100" applyFont="1" applyFill="1" applyBorder="1" applyAlignment="1" applyProtection="1">
      <alignment horizontal="center" vertical="center"/>
      <protection/>
    </xf>
    <xf numFmtId="4" fontId="134" fillId="0" borderId="14" xfId="100" applyNumberFormat="1" applyFont="1" applyFill="1" applyBorder="1" applyAlignment="1" applyProtection="1">
      <alignment horizontal="center" vertical="center" wrapText="1"/>
      <protection/>
    </xf>
    <xf numFmtId="0" fontId="124" fillId="0" borderId="0" xfId="0" applyFont="1" applyFill="1" applyAlignment="1" applyProtection="1">
      <alignment/>
      <protection/>
    </xf>
    <xf numFmtId="49" fontId="16" fillId="0" borderId="17" xfId="100" applyNumberFormat="1" applyFont="1" applyBorder="1" applyAlignment="1" applyProtection="1">
      <alignment horizontal="center" vertical="center" wrapText="1"/>
      <protection/>
    </xf>
    <xf numFmtId="0" fontId="16" fillId="0" borderId="73" xfId="100" applyFont="1" applyBorder="1" applyAlignment="1" applyProtection="1">
      <alignment horizontal="left" vertical="center" wrapText="1" indent="1"/>
      <protection/>
    </xf>
    <xf numFmtId="49" fontId="16" fillId="0" borderId="17" xfId="100" applyNumberFormat="1" applyFont="1" applyBorder="1" applyAlignment="1" applyProtection="1">
      <alignment horizontal="center" vertical="center"/>
      <protection/>
    </xf>
    <xf numFmtId="0" fontId="16" fillId="0" borderId="73" xfId="100" applyFont="1" applyFill="1" applyBorder="1" applyAlignment="1" applyProtection="1">
      <alignment horizontal="left" vertical="center" wrapText="1" indent="2"/>
      <protection/>
    </xf>
    <xf numFmtId="0" fontId="126" fillId="0" borderId="0" xfId="100" applyFont="1" applyFill="1" applyAlignment="1" applyProtection="1">
      <alignment vertical="center"/>
      <protection/>
    </xf>
    <xf numFmtId="49" fontId="18" fillId="0" borderId="18" xfId="100" applyNumberFormat="1" applyFont="1" applyFill="1" applyBorder="1" applyAlignment="1" applyProtection="1">
      <alignment horizontal="center" vertical="center"/>
      <protection/>
    </xf>
    <xf numFmtId="0" fontId="18" fillId="0" borderId="39" xfId="100" applyFont="1" applyFill="1" applyBorder="1" applyAlignment="1" applyProtection="1">
      <alignment horizontal="left" vertical="center" wrapText="1" indent="1"/>
      <protection/>
    </xf>
    <xf numFmtId="0" fontId="18" fillId="0" borderId="32" xfId="100" applyFont="1" applyFill="1" applyBorder="1" applyAlignment="1" applyProtection="1">
      <alignment horizontal="center" vertical="center"/>
      <protection/>
    </xf>
    <xf numFmtId="0" fontId="126" fillId="0" borderId="0" xfId="0" applyFont="1" applyFill="1" applyAlignment="1" applyProtection="1">
      <alignment/>
      <protection/>
    </xf>
    <xf numFmtId="0" fontId="126" fillId="0" borderId="0" xfId="100" applyFont="1" applyAlignment="1" applyProtection="1">
      <alignment vertical="center"/>
      <protection/>
    </xf>
    <xf numFmtId="49" fontId="16" fillId="0" borderId="67" xfId="100" applyNumberFormat="1" applyFont="1" applyFill="1" applyBorder="1" applyAlignment="1" applyProtection="1">
      <alignment horizontal="center" vertical="center" wrapText="1"/>
      <protection/>
    </xf>
    <xf numFmtId="0" fontId="16" fillId="0" borderId="72" xfId="100" applyFont="1" applyFill="1" applyBorder="1" applyAlignment="1" applyProtection="1">
      <alignment horizontal="left" vertical="center" wrapText="1" indent="2"/>
      <protection/>
    </xf>
    <xf numFmtId="0" fontId="16" fillId="0" borderId="66" xfId="100" applyFont="1" applyFill="1" applyBorder="1" applyAlignment="1" applyProtection="1">
      <alignment horizontal="center" vertical="center"/>
      <protection/>
    </xf>
    <xf numFmtId="4" fontId="134" fillId="0" borderId="47" xfId="100" applyNumberFormat="1" applyFont="1" applyFill="1" applyBorder="1" applyAlignment="1" applyProtection="1">
      <alignment horizontal="center" vertical="center" wrapText="1"/>
      <protection/>
    </xf>
    <xf numFmtId="0" fontId="126" fillId="0" borderId="0" xfId="100" applyFont="1" applyAlignment="1" applyProtection="1">
      <alignment horizontal="center" vertical="center"/>
      <protection/>
    </xf>
    <xf numFmtId="49" fontId="16" fillId="0" borderId="77" xfId="100" applyNumberFormat="1" applyFont="1" applyFill="1" applyBorder="1" applyAlignment="1" applyProtection="1">
      <alignment horizontal="center" vertical="center" wrapText="1"/>
      <protection/>
    </xf>
    <xf numFmtId="0" fontId="16" fillId="0" borderId="78" xfId="100" applyFont="1" applyFill="1" applyBorder="1" applyAlignment="1" applyProtection="1">
      <alignment horizontal="left" vertical="center" wrapText="1" indent="2"/>
      <protection/>
    </xf>
    <xf numFmtId="0" fontId="16" fillId="0" borderId="79" xfId="100" applyFont="1" applyFill="1" applyBorder="1" applyAlignment="1" applyProtection="1">
      <alignment horizontal="center" vertical="center"/>
      <protection/>
    </xf>
    <xf numFmtId="4" fontId="134" fillId="0" borderId="42" xfId="100" applyNumberFormat="1" applyFont="1" applyFill="1" applyBorder="1" applyAlignment="1" applyProtection="1">
      <alignment horizontal="center" vertical="center" wrapText="1"/>
      <protection/>
    </xf>
    <xf numFmtId="0" fontId="16" fillId="0" borderId="74" xfId="100" applyFont="1" applyFill="1" applyBorder="1" applyAlignment="1" applyProtection="1">
      <alignment horizontal="center" vertical="center"/>
      <protection/>
    </xf>
    <xf numFmtId="49" fontId="18" fillId="0" borderId="77" xfId="100" applyNumberFormat="1" applyFont="1" applyFill="1" applyBorder="1" applyAlignment="1" applyProtection="1">
      <alignment horizontal="center" vertical="center"/>
      <protection/>
    </xf>
    <xf numFmtId="0" fontId="18" fillId="0" borderId="78" xfId="100" applyFont="1" applyFill="1" applyBorder="1" applyAlignment="1" applyProtection="1">
      <alignment horizontal="left" vertical="center" wrapText="1" indent="1"/>
      <protection/>
    </xf>
    <xf numFmtId="4" fontId="16" fillId="0" borderId="63" xfId="100" applyNumberFormat="1" applyFont="1" applyFill="1" applyBorder="1" applyAlignment="1" applyProtection="1">
      <alignment horizontal="center" vertical="center"/>
      <protection/>
    </xf>
    <xf numFmtId="49" fontId="18" fillId="0" borderId="18" xfId="113" applyNumberFormat="1" applyFont="1" applyFill="1" applyBorder="1" applyAlignment="1" applyProtection="1">
      <alignment horizontal="center" vertical="center" wrapText="1"/>
      <protection/>
    </xf>
    <xf numFmtId="49" fontId="16" fillId="0" borderId="67" xfId="100" applyNumberFormat="1" applyFont="1" applyFill="1" applyBorder="1" applyAlignment="1" applyProtection="1">
      <alignment horizontal="center" vertical="center"/>
      <protection/>
    </xf>
    <xf numFmtId="0" fontId="16" fillId="0" borderId="72" xfId="100" applyNumberFormat="1" applyFont="1" applyFill="1" applyBorder="1" applyAlignment="1" applyProtection="1">
      <alignment horizontal="left" vertical="center" wrapText="1" indent="2"/>
      <protection/>
    </xf>
    <xf numFmtId="0" fontId="16" fillId="0" borderId="67" xfId="100" applyFont="1" applyFill="1" applyBorder="1" applyAlignment="1" applyProtection="1">
      <alignment horizontal="center" vertical="center"/>
      <protection/>
    </xf>
    <xf numFmtId="49" fontId="16" fillId="0" borderId="17" xfId="100" applyNumberFormat="1" applyFont="1" applyFill="1" applyBorder="1" applyAlignment="1" applyProtection="1">
      <alignment horizontal="center" vertical="center"/>
      <protection/>
    </xf>
    <xf numFmtId="0" fontId="16" fillId="0" borderId="17" xfId="100" applyFont="1" applyFill="1" applyBorder="1" applyAlignment="1" applyProtection="1">
      <alignment horizontal="center" vertical="center"/>
      <protection/>
    </xf>
    <xf numFmtId="4" fontId="16" fillId="0" borderId="57" xfId="100" applyNumberFormat="1" applyFont="1" applyFill="1" applyBorder="1" applyAlignment="1" applyProtection="1">
      <alignment horizontal="center" vertical="center"/>
      <protection/>
    </xf>
    <xf numFmtId="4" fontId="134" fillId="0" borderId="14" xfId="100" applyNumberFormat="1" applyFont="1" applyFill="1" applyBorder="1" applyAlignment="1" applyProtection="1">
      <alignment horizontal="center" vertical="center"/>
      <protection/>
    </xf>
    <xf numFmtId="49" fontId="16" fillId="0" borderId="64" xfId="100" applyNumberFormat="1" applyFont="1" applyFill="1" applyBorder="1" applyAlignment="1" applyProtection="1">
      <alignment horizontal="center" vertical="center"/>
      <protection/>
    </xf>
    <xf numFmtId="0" fontId="16" fillId="0" borderId="0" xfId="100" applyFont="1" applyFill="1" applyBorder="1" applyAlignment="1" applyProtection="1">
      <alignment horizontal="left" vertical="center" wrapText="1" indent="2"/>
      <protection/>
    </xf>
    <xf numFmtId="0" fontId="16" fillId="0" borderId="64" xfId="100" applyFont="1" applyFill="1" applyBorder="1" applyAlignment="1" applyProtection="1">
      <alignment horizontal="center" vertical="center"/>
      <protection/>
    </xf>
    <xf numFmtId="4" fontId="16" fillId="0" borderId="80" xfId="100" applyNumberFormat="1" applyFont="1" applyFill="1" applyBorder="1" applyAlignment="1" applyProtection="1">
      <alignment horizontal="center" vertical="center"/>
      <protection/>
    </xf>
    <xf numFmtId="0" fontId="18" fillId="0" borderId="18" xfId="100" applyFont="1" applyFill="1" applyBorder="1" applyAlignment="1" applyProtection="1">
      <alignment horizontal="center" vertical="center"/>
      <protection/>
    </xf>
    <xf numFmtId="49" fontId="16" fillId="0" borderId="77" xfId="100" applyNumberFormat="1" applyFont="1" applyFill="1" applyBorder="1" applyAlignment="1" applyProtection="1">
      <alignment horizontal="center" vertical="center"/>
      <protection/>
    </xf>
    <xf numFmtId="0" fontId="16" fillId="0" borderId="77" xfId="100" applyFont="1" applyFill="1" applyBorder="1" applyAlignment="1" applyProtection="1">
      <alignment horizontal="center" vertical="center"/>
      <protection/>
    </xf>
    <xf numFmtId="0" fontId="16" fillId="0" borderId="18" xfId="100" applyFont="1" applyFill="1" applyBorder="1" applyAlignment="1" applyProtection="1">
      <alignment horizontal="center" vertical="center"/>
      <protection/>
    </xf>
    <xf numFmtId="4" fontId="135" fillId="0" borderId="48" xfId="100" applyNumberFormat="1" applyFont="1" applyFill="1" applyBorder="1" applyAlignment="1" applyProtection="1">
      <alignment horizontal="center" vertical="center" wrapText="1"/>
      <protection/>
    </xf>
    <xf numFmtId="4" fontId="18" fillId="41" borderId="49" xfId="100" applyNumberFormat="1" applyFont="1" applyFill="1" applyBorder="1" applyAlignment="1" applyProtection="1">
      <alignment horizontal="center" vertical="center" wrapText="1"/>
      <protection/>
    </xf>
    <xf numFmtId="4" fontId="16" fillId="41" borderId="9" xfId="100" applyNumberFormat="1" applyFont="1" applyFill="1" applyBorder="1" applyAlignment="1" applyProtection="1">
      <alignment horizontal="center" vertical="center" wrapText="1"/>
      <protection/>
    </xf>
    <xf numFmtId="4" fontId="16" fillId="0" borderId="81" xfId="100" applyNumberFormat="1" applyFont="1" applyFill="1" applyBorder="1" applyAlignment="1" applyProtection="1">
      <alignment horizontal="center" vertical="center"/>
      <protection/>
    </xf>
    <xf numFmtId="0" fontId="127" fillId="0" borderId="0" xfId="100" applyFont="1" applyFill="1" applyAlignment="1" applyProtection="1">
      <alignment vertical="center"/>
      <protection/>
    </xf>
    <xf numFmtId="0" fontId="12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8" fillId="0" borderId="0" xfId="10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32" fillId="0" borderId="0" xfId="100" applyFont="1" applyFill="1" applyAlignment="1" applyProtection="1">
      <alignment vertical="center"/>
      <protection/>
    </xf>
    <xf numFmtId="49" fontId="32" fillId="0" borderId="67" xfId="100" applyNumberFormat="1" applyFont="1" applyFill="1" applyBorder="1" applyAlignment="1" applyProtection="1">
      <alignment horizontal="center" vertical="center"/>
      <protection/>
    </xf>
    <xf numFmtId="0" fontId="49" fillId="0" borderId="72" xfId="100" applyFont="1" applyFill="1" applyBorder="1" applyAlignment="1" applyProtection="1">
      <alignment horizontal="left" vertical="center" wrapText="1" indent="2"/>
      <protection/>
    </xf>
    <xf numFmtId="0" fontId="32" fillId="0" borderId="67" xfId="100" applyFont="1" applyFill="1" applyBorder="1" applyAlignment="1" applyProtection="1">
      <alignment horizontal="left" vertical="center" wrapText="1" indent="1"/>
      <protection/>
    </xf>
    <xf numFmtId="4" fontId="32" fillId="0" borderId="55" xfId="100" applyNumberFormat="1" applyFont="1" applyFill="1" applyBorder="1" applyAlignment="1" applyProtection="1">
      <alignment horizontal="center" vertical="center" wrapText="1"/>
      <protection/>
    </xf>
    <xf numFmtId="4" fontId="32" fillId="0" borderId="58" xfId="100" applyNumberFormat="1" applyFont="1" applyFill="1" applyBorder="1" applyAlignment="1" applyProtection="1">
      <alignment horizontal="center" vertical="center" wrapText="1"/>
      <protection/>
    </xf>
    <xf numFmtId="4" fontId="32" fillId="0" borderId="47" xfId="100" applyNumberFormat="1" applyFont="1" applyFill="1" applyBorder="1" applyAlignment="1" applyProtection="1">
      <alignment horizontal="center" vertical="center" wrapText="1"/>
      <protection/>
    </xf>
    <xf numFmtId="4" fontId="32" fillId="0" borderId="46" xfId="100" applyNumberFormat="1" applyFont="1" applyFill="1" applyBorder="1" applyAlignment="1" applyProtection="1">
      <alignment horizontal="center" vertical="center" wrapText="1"/>
      <protection/>
    </xf>
    <xf numFmtId="4" fontId="32" fillId="0" borderId="45" xfId="10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/>
      <protection/>
    </xf>
    <xf numFmtId="49" fontId="16" fillId="38" borderId="73" xfId="100" applyNumberFormat="1" applyFont="1" applyFill="1" applyBorder="1" applyAlignment="1" applyProtection="1">
      <alignment horizontal="left" vertical="center" wrapText="1" indent="3"/>
      <protection/>
    </xf>
    <xf numFmtId="4" fontId="16" fillId="43" borderId="57" xfId="100" applyNumberFormat="1" applyFont="1" applyFill="1" applyBorder="1" applyAlignment="1" applyProtection="1">
      <alignment horizontal="center" vertical="center"/>
      <protection/>
    </xf>
    <xf numFmtId="4" fontId="16" fillId="43" borderId="14" xfId="100" applyNumberFormat="1" applyFont="1" applyFill="1" applyBorder="1" applyAlignment="1" applyProtection="1">
      <alignment horizontal="center" vertical="center"/>
      <protection/>
    </xf>
    <xf numFmtId="4" fontId="16" fillId="43" borderId="30" xfId="100" applyNumberFormat="1" applyFont="1" applyFill="1" applyBorder="1" applyAlignment="1" applyProtection="1">
      <alignment horizontal="center" vertical="center"/>
      <protection/>
    </xf>
    <xf numFmtId="4" fontId="16" fillId="43" borderId="9" xfId="10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6" fillId="0" borderId="73" xfId="100" applyFont="1" applyFill="1" applyBorder="1" applyAlignment="1" applyProtection="1">
      <alignment horizontal="left" vertical="center" wrapText="1" indent="4"/>
      <protection/>
    </xf>
    <xf numFmtId="0" fontId="16" fillId="0" borderId="17" xfId="100" applyFont="1" applyFill="1" applyBorder="1" applyAlignment="1" applyProtection="1">
      <alignment horizontal="left" vertical="center" wrapText="1" indent="1"/>
      <protection/>
    </xf>
    <xf numFmtId="49" fontId="32" fillId="0" borderId="17" xfId="100" applyNumberFormat="1" applyFont="1" applyFill="1" applyBorder="1" applyAlignment="1" applyProtection="1">
      <alignment horizontal="center" vertical="center"/>
      <protection/>
    </xf>
    <xf numFmtId="0" fontId="49" fillId="0" borderId="73" xfId="100" applyFont="1" applyFill="1" applyBorder="1" applyAlignment="1" applyProtection="1">
      <alignment horizontal="left" vertical="center" wrapText="1" indent="2"/>
      <protection/>
    </xf>
    <xf numFmtId="0" fontId="32" fillId="0" borderId="17" xfId="100" applyFont="1" applyFill="1" applyBorder="1" applyAlignment="1" applyProtection="1">
      <alignment horizontal="left" vertical="center" wrapText="1" indent="1"/>
      <protection/>
    </xf>
    <xf numFmtId="4" fontId="32" fillId="0" borderId="22" xfId="100" applyNumberFormat="1" applyFont="1" applyFill="1" applyBorder="1" applyAlignment="1" applyProtection="1">
      <alignment horizontal="center" vertical="center" wrapText="1"/>
      <protection/>
    </xf>
    <xf numFmtId="4" fontId="32" fillId="0" borderId="57" xfId="100" applyNumberFormat="1" applyFont="1" applyFill="1" applyBorder="1" applyAlignment="1" applyProtection="1">
      <alignment horizontal="center" vertical="center" wrapText="1"/>
      <protection/>
    </xf>
    <xf numFmtId="4" fontId="32" fillId="0" borderId="14" xfId="100" applyNumberFormat="1" applyFont="1" applyFill="1" applyBorder="1" applyAlignment="1" applyProtection="1">
      <alignment horizontal="center" vertical="center" wrapText="1"/>
      <protection/>
    </xf>
    <xf numFmtId="4" fontId="32" fillId="0" borderId="30" xfId="100" applyNumberFormat="1" applyFont="1" applyFill="1" applyBorder="1" applyAlignment="1" applyProtection="1">
      <alignment horizontal="center" vertical="center" wrapText="1"/>
      <protection/>
    </xf>
    <xf numFmtId="4" fontId="32" fillId="0" borderId="9" xfId="10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4" fontId="134" fillId="0" borderId="22" xfId="100" applyNumberFormat="1" applyFont="1" applyFill="1" applyBorder="1" applyAlignment="1" applyProtection="1">
      <alignment horizontal="center" vertical="center"/>
      <protection/>
    </xf>
    <xf numFmtId="4" fontId="134" fillId="0" borderId="57" xfId="100" applyNumberFormat="1" applyFont="1" applyFill="1" applyBorder="1" applyAlignment="1" applyProtection="1">
      <alignment horizontal="center" vertical="center"/>
      <protection/>
    </xf>
    <xf numFmtId="4" fontId="134" fillId="0" borderId="30" xfId="100" applyNumberFormat="1" applyFont="1" applyFill="1" applyBorder="1" applyAlignment="1" applyProtection="1">
      <alignment horizontal="center" vertical="center"/>
      <protection/>
    </xf>
    <xf numFmtId="0" fontId="18" fillId="0" borderId="39" xfId="100" applyFont="1" applyFill="1" applyBorder="1" applyAlignment="1" applyProtection="1">
      <alignment horizontal="left" vertical="center" wrapText="1"/>
      <protection/>
    </xf>
    <xf numFmtId="49" fontId="18" fillId="0" borderId="67" xfId="100" applyNumberFormat="1" applyFont="1" applyFill="1" applyBorder="1" applyAlignment="1" applyProtection="1">
      <alignment horizontal="center" vertical="center"/>
      <protection/>
    </xf>
    <xf numFmtId="0" fontId="16" fillId="0" borderId="72" xfId="100" applyFont="1" applyFill="1" applyBorder="1" applyAlignment="1" applyProtection="1">
      <alignment horizontal="left" vertical="center" wrapText="1" indent="1"/>
      <protection/>
    </xf>
    <xf numFmtId="49" fontId="16" fillId="0" borderId="74" xfId="113" applyNumberFormat="1" applyFont="1" applyFill="1" applyBorder="1" applyAlignment="1" applyProtection="1">
      <alignment horizontal="center" vertical="center" wrapText="1"/>
      <protection/>
    </xf>
    <xf numFmtId="49" fontId="18" fillId="0" borderId="70" xfId="100" applyNumberFormat="1" applyFont="1" applyFill="1" applyBorder="1" applyAlignment="1" applyProtection="1">
      <alignment horizontal="center" vertical="center"/>
      <protection/>
    </xf>
    <xf numFmtId="0" fontId="16" fillId="0" borderId="82" xfId="100" applyFont="1" applyFill="1" applyBorder="1" applyAlignment="1" applyProtection="1">
      <alignment horizontal="left" vertical="center" wrapText="1" indent="1"/>
      <protection/>
    </xf>
    <xf numFmtId="49" fontId="16" fillId="0" borderId="70" xfId="113" applyNumberFormat="1" applyFont="1" applyFill="1" applyBorder="1" applyAlignment="1" applyProtection="1">
      <alignment horizontal="center" vertical="center" wrapText="1"/>
      <protection/>
    </xf>
    <xf numFmtId="0" fontId="43" fillId="0" borderId="0" xfId="100" applyFont="1" applyAlignment="1" applyProtection="1">
      <alignment vertical="center"/>
      <protection/>
    </xf>
    <xf numFmtId="0" fontId="43" fillId="41" borderId="0" xfId="100" applyFont="1" applyFill="1" applyAlignment="1" applyProtection="1">
      <alignment vertical="center"/>
      <protection/>
    </xf>
    <xf numFmtId="49" fontId="16" fillId="41" borderId="70" xfId="100" applyNumberFormat="1" applyFont="1" applyFill="1" applyBorder="1" applyAlignment="1" applyProtection="1">
      <alignment horizontal="center" vertical="center"/>
      <protection/>
    </xf>
    <xf numFmtId="0" fontId="16" fillId="41" borderId="82" xfId="100" applyFont="1" applyFill="1" applyBorder="1" applyAlignment="1" applyProtection="1">
      <alignment horizontal="left" vertical="center" wrapText="1" indent="1"/>
      <protection/>
    </xf>
    <xf numFmtId="0" fontId="16" fillId="41" borderId="69" xfId="100" applyFont="1" applyFill="1" applyBorder="1" applyAlignment="1" applyProtection="1">
      <alignment horizontal="center" vertical="center"/>
      <protection/>
    </xf>
    <xf numFmtId="4" fontId="16" fillId="41" borderId="43" xfId="100" applyNumberFormat="1" applyFont="1" applyFill="1" applyBorder="1" applyAlignment="1" applyProtection="1">
      <alignment horizontal="center" vertical="center" wrapText="1"/>
      <protection/>
    </xf>
    <xf numFmtId="0" fontId="18" fillId="41" borderId="0" xfId="100" applyFont="1" applyFill="1" applyBorder="1" applyAlignment="1" applyProtection="1">
      <alignment horizontal="left" vertical="center" wrapText="1" indent="1"/>
      <protection/>
    </xf>
    <xf numFmtId="0" fontId="16" fillId="41" borderId="66" xfId="100" applyFont="1" applyFill="1" applyBorder="1" applyAlignment="1" applyProtection="1">
      <alignment horizontal="center" vertical="center"/>
      <protection/>
    </xf>
    <xf numFmtId="4" fontId="16" fillId="41" borderId="27" xfId="100" applyNumberFormat="1" applyFont="1" applyFill="1" applyBorder="1" applyAlignment="1" applyProtection="1">
      <alignment horizontal="center" vertical="center" wrapText="1"/>
      <protection/>
    </xf>
    <xf numFmtId="4" fontId="16" fillId="0" borderId="40" xfId="100" applyNumberFormat="1" applyFont="1" applyFill="1" applyBorder="1" applyAlignment="1" applyProtection="1">
      <alignment horizontal="center" vertical="center" wrapText="1"/>
      <protection/>
    </xf>
    <xf numFmtId="4" fontId="16" fillId="0" borderId="41" xfId="100" applyNumberFormat="1" applyFont="1" applyFill="1" applyBorder="1" applyAlignment="1" applyProtection="1">
      <alignment horizontal="center" vertical="center" wrapText="1"/>
      <protection/>
    </xf>
    <xf numFmtId="0" fontId="16" fillId="0" borderId="70" xfId="100" applyFont="1" applyFill="1" applyBorder="1" applyAlignment="1" applyProtection="1">
      <alignment horizontal="center" vertical="center"/>
      <protection/>
    </xf>
    <xf numFmtId="0" fontId="43" fillId="0" borderId="0" xfId="100" applyFont="1" applyFill="1" applyAlignment="1" applyProtection="1">
      <alignment vertical="center"/>
      <protection/>
    </xf>
    <xf numFmtId="49" fontId="18" fillId="41" borderId="18" xfId="100" applyNumberFormat="1" applyFont="1" applyFill="1" applyBorder="1" applyAlignment="1" applyProtection="1">
      <alignment horizontal="center" vertical="center"/>
      <protection/>
    </xf>
    <xf numFmtId="0" fontId="18" fillId="41" borderId="39" xfId="100" applyFont="1" applyFill="1" applyBorder="1" applyAlignment="1" applyProtection="1">
      <alignment horizontal="left" vertical="center" wrapText="1" indent="1"/>
      <protection/>
    </xf>
    <xf numFmtId="0" fontId="16" fillId="41" borderId="18" xfId="100" applyFont="1" applyFill="1" applyBorder="1" applyAlignment="1" applyProtection="1">
      <alignment horizontal="center" vertical="center"/>
      <protection/>
    </xf>
    <xf numFmtId="4" fontId="16" fillId="41" borderId="28" xfId="100" applyNumberFormat="1" applyFont="1" applyFill="1" applyBorder="1" applyAlignment="1" applyProtection="1">
      <alignment horizontal="center" vertical="center" wrapText="1"/>
      <protection/>
    </xf>
    <xf numFmtId="4" fontId="16" fillId="41" borderId="49" xfId="100" applyNumberFormat="1" applyFont="1" applyFill="1" applyBorder="1" applyAlignment="1" applyProtection="1">
      <alignment horizontal="center" vertical="center" wrapText="1"/>
      <protection/>
    </xf>
    <xf numFmtId="0" fontId="16" fillId="0" borderId="72" xfId="100" applyFont="1" applyFill="1" applyBorder="1" applyAlignment="1" applyProtection="1">
      <alignment horizontal="left" vertical="center" wrapText="1"/>
      <protection/>
    </xf>
    <xf numFmtId="0" fontId="16" fillId="0" borderId="73" xfId="100" applyFont="1" applyFill="1" applyBorder="1" applyAlignment="1" applyProtection="1">
      <alignment horizontal="left" vertical="center" wrapText="1"/>
      <protection/>
    </xf>
    <xf numFmtId="49" fontId="16" fillId="0" borderId="70" xfId="100" applyNumberFormat="1" applyFont="1" applyFill="1" applyBorder="1" applyAlignment="1" applyProtection="1">
      <alignment horizontal="center" vertical="center"/>
      <protection/>
    </xf>
    <xf numFmtId="0" fontId="16" fillId="0" borderId="82" xfId="100" applyFont="1" applyFill="1" applyBorder="1" applyAlignment="1" applyProtection="1">
      <alignment horizontal="left" vertical="center" wrapText="1"/>
      <protection/>
    </xf>
    <xf numFmtId="0" fontId="16" fillId="0" borderId="69" xfId="100" applyFont="1" applyFill="1" applyBorder="1" applyAlignment="1" applyProtection="1">
      <alignment horizontal="center" vertical="center"/>
      <protection/>
    </xf>
    <xf numFmtId="49" fontId="18" fillId="0" borderId="65" xfId="100" applyNumberFormat="1" applyFont="1" applyFill="1" applyBorder="1" applyAlignment="1" applyProtection="1">
      <alignment horizontal="center" vertical="center"/>
      <protection/>
    </xf>
    <xf numFmtId="0" fontId="18" fillId="0" borderId="38" xfId="100" applyFont="1" applyFill="1" applyBorder="1" applyAlignment="1" applyProtection="1">
      <alignment horizontal="left" vertical="center" wrapText="1"/>
      <protection/>
    </xf>
    <xf numFmtId="0" fontId="18" fillId="0" borderId="70" xfId="100" applyFont="1" applyFill="1" applyBorder="1" applyAlignment="1" applyProtection="1">
      <alignment horizontal="center" vertical="center"/>
      <protection/>
    </xf>
    <xf numFmtId="49" fontId="16" fillId="0" borderId="65" xfId="100" applyNumberFormat="1" applyFont="1" applyFill="1" applyBorder="1" applyAlignment="1" applyProtection="1">
      <alignment horizontal="center" vertical="center"/>
      <protection/>
    </xf>
    <xf numFmtId="0" fontId="16" fillId="0" borderId="38" xfId="100" applyFont="1" applyFill="1" applyBorder="1" applyAlignment="1" applyProtection="1">
      <alignment horizontal="left" vertical="center" wrapText="1"/>
      <protection/>
    </xf>
    <xf numFmtId="0" fontId="127" fillId="0" borderId="0" xfId="100" applyFont="1" applyAlignment="1" applyProtection="1">
      <alignment vertical="center"/>
      <protection/>
    </xf>
    <xf numFmtId="49" fontId="18" fillId="43" borderId="65" xfId="100" applyNumberFormat="1" applyFont="1" applyFill="1" applyBorder="1" applyAlignment="1" applyProtection="1">
      <alignment horizontal="center" vertical="center"/>
      <protection/>
    </xf>
    <xf numFmtId="0" fontId="18" fillId="43" borderId="38" xfId="100" applyFont="1" applyFill="1" applyBorder="1" applyAlignment="1" applyProtection="1">
      <alignment horizontal="left" vertical="center" wrapText="1"/>
      <protection/>
    </xf>
    <xf numFmtId="0" fontId="18" fillId="43" borderId="70" xfId="100" applyFont="1" applyFill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/>
      <protection/>
    </xf>
    <xf numFmtId="49" fontId="18" fillId="43" borderId="18" xfId="100" applyNumberFormat="1" applyFont="1" applyFill="1" applyBorder="1" applyAlignment="1" applyProtection="1">
      <alignment horizontal="center" vertical="center"/>
      <protection/>
    </xf>
    <xf numFmtId="0" fontId="18" fillId="43" borderId="39" xfId="100" applyFont="1" applyFill="1" applyBorder="1" applyAlignment="1" applyProtection="1">
      <alignment horizontal="left" vertical="center" wrapText="1"/>
      <protection/>
    </xf>
    <xf numFmtId="49" fontId="16" fillId="43" borderId="18" xfId="113" applyNumberFormat="1" applyFont="1" applyFill="1" applyBorder="1" applyAlignment="1" applyProtection="1">
      <alignment horizontal="center" vertical="center" wrapText="1"/>
      <protection/>
    </xf>
    <xf numFmtId="49" fontId="16" fillId="0" borderId="18" xfId="113" applyNumberFormat="1" applyFont="1" applyFill="1" applyBorder="1" applyAlignment="1" applyProtection="1">
      <alignment horizontal="center" vertical="center" wrapText="1"/>
      <protection/>
    </xf>
    <xf numFmtId="0" fontId="126" fillId="0" borderId="0" xfId="100" applyFont="1" applyBorder="1" applyAlignment="1" applyProtection="1">
      <alignment horizontal="center" vertical="center"/>
      <protection/>
    </xf>
    <xf numFmtId="0" fontId="126" fillId="0" borderId="0" xfId="100" applyFont="1" applyBorder="1" applyAlignment="1" applyProtection="1">
      <alignment vertical="center"/>
      <protection/>
    </xf>
    <xf numFmtId="4" fontId="126" fillId="0" borderId="0" xfId="100" applyNumberFormat="1" applyFont="1" applyBorder="1" applyAlignment="1" applyProtection="1">
      <alignment horizontal="center" vertical="center"/>
      <protection/>
    </xf>
    <xf numFmtId="4" fontId="126" fillId="0" borderId="59" xfId="100" applyNumberFormat="1" applyFont="1" applyBorder="1" applyAlignment="1" applyProtection="1">
      <alignment horizontal="center" vertical="center"/>
      <protection/>
    </xf>
    <xf numFmtId="4" fontId="126" fillId="0" borderId="83" xfId="100" applyNumberFormat="1" applyFont="1" applyBorder="1" applyAlignment="1" applyProtection="1">
      <alignment horizontal="center" vertical="center"/>
      <protection/>
    </xf>
    <xf numFmtId="172" fontId="126" fillId="0" borderId="0" xfId="100" applyNumberFormat="1" applyFont="1" applyAlignment="1" applyProtection="1">
      <alignment vertical="center"/>
      <protection/>
    </xf>
    <xf numFmtId="2" fontId="126" fillId="0" borderId="0" xfId="100" applyNumberFormat="1" applyFont="1" applyAlignment="1" applyProtection="1">
      <alignment vertical="center"/>
      <protection/>
    </xf>
    <xf numFmtId="2" fontId="126" fillId="0" borderId="0" xfId="100" applyNumberFormat="1" applyFont="1" applyAlignment="1" applyProtection="1">
      <alignment horizontal="center" vertical="center"/>
      <protection/>
    </xf>
    <xf numFmtId="0" fontId="28" fillId="0" borderId="0" xfId="105" applyFont="1" applyAlignment="1" applyProtection="1">
      <alignment vertical="center"/>
      <protection/>
    </xf>
    <xf numFmtId="2" fontId="16" fillId="0" borderId="0" xfId="100" applyNumberFormat="1" applyFont="1" applyAlignment="1" applyProtection="1">
      <alignment horizontal="center" vertical="center"/>
      <protection/>
    </xf>
    <xf numFmtId="49" fontId="19" fillId="0" borderId="0" xfId="105" applyNumberFormat="1" applyFont="1" applyBorder="1" applyAlignment="1" applyProtection="1">
      <alignment horizontal="center" vertical="top" wrapText="1"/>
      <protection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4" fontId="16" fillId="36" borderId="53" xfId="100" applyNumberFormat="1" applyFont="1" applyFill="1" applyBorder="1" applyAlignment="1" applyProtection="1">
      <alignment horizontal="center" vertical="center" wrapText="1"/>
      <protection locked="0"/>
    </xf>
    <xf numFmtId="4" fontId="126" fillId="36" borderId="37" xfId="100" applyNumberFormat="1" applyFont="1" applyFill="1" applyBorder="1" applyAlignment="1" applyProtection="1">
      <alignment horizontal="center" vertical="center"/>
      <protection locked="0"/>
    </xf>
    <xf numFmtId="4" fontId="126" fillId="36" borderId="29" xfId="100" applyNumberFormat="1" applyFont="1" applyFill="1" applyBorder="1" applyAlignment="1" applyProtection="1">
      <alignment horizontal="center" vertical="center"/>
      <protection locked="0"/>
    </xf>
    <xf numFmtId="4" fontId="16" fillId="36" borderId="36" xfId="100" applyNumberFormat="1" applyFont="1" applyFill="1" applyBorder="1" applyAlignment="1" applyProtection="1">
      <alignment horizontal="center" vertical="center" wrapText="1"/>
      <protection locked="0"/>
    </xf>
    <xf numFmtId="49" fontId="15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15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21" fillId="36" borderId="9" xfId="105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100" applyFont="1" applyFill="1" applyBorder="1" applyAlignment="1" applyProtection="1">
      <alignment vertical="center"/>
      <protection/>
    </xf>
    <xf numFmtId="0" fontId="3" fillId="0" borderId="16" xfId="100" applyFont="1" applyFill="1" applyBorder="1" applyAlignment="1" applyProtection="1">
      <alignment vertical="center"/>
      <protection/>
    </xf>
    <xf numFmtId="0" fontId="3" fillId="0" borderId="0" xfId="100" applyFont="1" applyAlignment="1" applyProtection="1">
      <alignment vertical="center"/>
      <protection/>
    </xf>
    <xf numFmtId="0" fontId="3" fillId="0" borderId="0" xfId="100" applyFont="1" applyFill="1" applyBorder="1" applyAlignment="1" applyProtection="1">
      <alignment vertical="center" wrapText="1"/>
      <protection/>
    </xf>
    <xf numFmtId="0" fontId="3" fillId="0" borderId="0" xfId="100" applyFont="1" applyAlignment="1" applyProtection="1">
      <alignment vertical="center" wrapText="1"/>
      <protection/>
    </xf>
    <xf numFmtId="0" fontId="3" fillId="0" borderId="15" xfId="100" applyFont="1" applyFill="1" applyBorder="1" applyAlignment="1" applyProtection="1">
      <alignment vertical="center" wrapText="1"/>
      <protection/>
    </xf>
    <xf numFmtId="0" fontId="3" fillId="0" borderId="0" xfId="100" applyFont="1" applyBorder="1" applyAlignment="1" applyProtection="1">
      <alignment vertical="center"/>
      <protection/>
    </xf>
    <xf numFmtId="0" fontId="15" fillId="0" borderId="0" xfId="100" applyFont="1" applyBorder="1" applyAlignment="1" applyProtection="1">
      <alignment horizontal="right" vertical="center"/>
      <protection/>
    </xf>
    <xf numFmtId="0" fontId="3" fillId="0" borderId="0" xfId="100" applyFont="1" applyBorder="1" applyAlignment="1" applyProtection="1">
      <alignment horizontal="left" vertical="center" wrapText="1"/>
      <protection/>
    </xf>
    <xf numFmtId="0" fontId="3" fillId="0" borderId="0" xfId="100" applyFont="1" applyAlignment="1" applyProtection="1">
      <alignment horizontal="left" vertical="center"/>
      <protection/>
    </xf>
    <xf numFmtId="0" fontId="3" fillId="0" borderId="0" xfId="100" applyFont="1" applyBorder="1" applyAlignment="1" applyProtection="1">
      <alignment horizontal="left" vertical="center"/>
      <protection/>
    </xf>
    <xf numFmtId="0" fontId="3" fillId="0" borderId="0" xfId="100" applyFont="1" applyAlignment="1" applyProtection="1">
      <alignment horizontal="right" vertical="center"/>
      <protection/>
    </xf>
    <xf numFmtId="0" fontId="3" fillId="0" borderId="0" xfId="94" applyFont="1" applyBorder="1" applyProtection="1">
      <alignment/>
      <protection/>
    </xf>
    <xf numFmtId="0" fontId="3" fillId="0" borderId="9" xfId="94" applyFont="1" applyBorder="1" applyAlignment="1" applyProtection="1">
      <alignment horizontal="center" vertical="center" wrapText="1"/>
      <protection/>
    </xf>
    <xf numFmtId="0" fontId="3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horizontal="left" vertical="center" wrapText="1"/>
      <protection/>
    </xf>
    <xf numFmtId="0" fontId="0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100" applyFont="1" applyFill="1" applyBorder="1" applyAlignment="1" applyProtection="1">
      <alignment vertical="center"/>
      <protection/>
    </xf>
    <xf numFmtId="0" fontId="34" fillId="0" borderId="16" xfId="100" applyFont="1" applyFill="1" applyBorder="1" applyAlignment="1" applyProtection="1">
      <alignment vertical="center"/>
      <protection/>
    </xf>
    <xf numFmtId="0" fontId="30" fillId="0" borderId="16" xfId="100" applyFont="1" applyFill="1" applyBorder="1" applyAlignment="1" applyProtection="1">
      <alignment vertical="center"/>
      <protection/>
    </xf>
    <xf numFmtId="0" fontId="30" fillId="0" borderId="0" xfId="100" applyFont="1" applyAlignment="1" applyProtection="1">
      <alignment vertical="center"/>
      <protection/>
    </xf>
    <xf numFmtId="0" fontId="30" fillId="0" borderId="0" xfId="100" applyFont="1" applyFill="1" applyBorder="1" applyAlignment="1" applyProtection="1">
      <alignment horizontal="center" vertical="center"/>
      <protection/>
    </xf>
    <xf numFmtId="0" fontId="30" fillId="0" borderId="0" xfId="100" applyFont="1" applyAlignment="1" applyProtection="1">
      <alignment horizontal="center" vertical="center"/>
      <protection/>
    </xf>
    <xf numFmtId="0" fontId="30" fillId="0" borderId="0" xfId="100" applyFont="1" applyBorder="1" applyAlignment="1" applyProtection="1">
      <alignment horizontal="center" vertical="center"/>
      <protection/>
    </xf>
    <xf numFmtId="0" fontId="39" fillId="0" borderId="0" xfId="105" applyFont="1" applyFill="1" applyBorder="1" applyAlignment="1" applyProtection="1">
      <alignment horizontal="left" vertical="center"/>
      <protection/>
    </xf>
    <xf numFmtId="0" fontId="17" fillId="0" borderId="9" xfId="100" applyFont="1" applyFill="1" applyBorder="1" applyAlignment="1" applyProtection="1">
      <alignment horizontal="center" vertical="center" wrapText="1"/>
      <protection/>
    </xf>
    <xf numFmtId="0" fontId="16" fillId="0" borderId="9" xfId="100" applyFont="1" applyFill="1" applyBorder="1" applyAlignment="1" applyProtection="1">
      <alignment horizontal="center" vertical="center" wrapText="1"/>
      <protection/>
    </xf>
    <xf numFmtId="0" fontId="19" fillId="0" borderId="9" xfId="100" applyFont="1" applyFill="1" applyBorder="1" applyAlignment="1" applyProtection="1">
      <alignment horizontal="center" vertical="center" wrapText="1"/>
      <protection/>
    </xf>
    <xf numFmtId="0" fontId="17" fillId="0" borderId="9" xfId="100" applyFont="1" applyFill="1" applyBorder="1" applyAlignment="1" applyProtection="1">
      <alignment horizontal="left" vertical="center"/>
      <protection/>
    </xf>
    <xf numFmtId="0" fontId="124" fillId="0" borderId="0" xfId="100" applyFont="1" applyFill="1" applyBorder="1" applyAlignment="1" applyProtection="1">
      <alignment vertical="center"/>
      <protection/>
    </xf>
    <xf numFmtId="0" fontId="16" fillId="0" borderId="0" xfId="100" applyFont="1" applyFill="1" applyBorder="1" applyAlignment="1" applyProtection="1">
      <alignment vertical="center" wrapText="1"/>
      <protection/>
    </xf>
    <xf numFmtId="49" fontId="124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" fontId="17" fillId="36" borderId="9" xfId="100" applyNumberFormat="1" applyFont="1" applyFill="1" applyBorder="1" applyAlignment="1" applyProtection="1">
      <alignment horizontal="center" vertical="center" wrapText="1"/>
      <protection locked="0"/>
    </xf>
    <xf numFmtId="3" fontId="17" fillId="36" borderId="9" xfId="100" applyNumberFormat="1" applyFont="1" applyFill="1" applyBorder="1" applyAlignment="1" applyProtection="1">
      <alignment horizontal="center" vertical="center" wrapText="1"/>
      <protection locked="0"/>
    </xf>
    <xf numFmtId="49" fontId="16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3" fontId="16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28" fillId="36" borderId="9" xfId="1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00" applyFont="1" applyAlignment="1" applyProtection="1">
      <alignment horizontal="left" vertical="center"/>
      <protection/>
    </xf>
    <xf numFmtId="0" fontId="39" fillId="0" borderId="0" xfId="100" applyFont="1" applyFill="1" applyBorder="1" applyAlignment="1" applyProtection="1">
      <alignment horizontal="left" vertical="center"/>
      <protection/>
    </xf>
    <xf numFmtId="0" fontId="20" fillId="0" borderId="0" xfId="100" applyFont="1" applyAlignment="1" applyProtection="1">
      <alignment horizontal="center" vertical="center" wrapText="1"/>
      <protection/>
    </xf>
    <xf numFmtId="0" fontId="3" fillId="0" borderId="0" xfId="100" applyFont="1" applyAlignment="1" applyProtection="1">
      <alignment horizontal="center" vertical="center" wrapText="1"/>
      <protection/>
    </xf>
    <xf numFmtId="0" fontId="39" fillId="0" borderId="15" xfId="105" applyFont="1" applyFill="1" applyBorder="1" applyAlignment="1" applyProtection="1">
      <alignment horizontal="left" vertical="center"/>
      <protection/>
    </xf>
    <xf numFmtId="0" fontId="3" fillId="0" borderId="0" xfId="100" applyFont="1" applyBorder="1" applyAlignment="1" applyProtection="1">
      <alignment vertical="center" wrapText="1"/>
      <protection/>
    </xf>
    <xf numFmtId="0" fontId="26" fillId="0" borderId="0" xfId="100" applyFont="1" applyBorder="1" applyAlignment="1" applyProtection="1">
      <alignment vertical="center" wrapText="1"/>
      <protection/>
    </xf>
    <xf numFmtId="0" fontId="20" fillId="0" borderId="9" xfId="100" applyFont="1" applyBorder="1" applyAlignment="1" applyProtection="1">
      <alignment horizontal="center" vertical="center" wrapText="1"/>
      <protection/>
    </xf>
    <xf numFmtId="0" fontId="20" fillId="0" borderId="9" xfId="100" applyFont="1" applyBorder="1" applyAlignment="1" applyProtection="1">
      <alignment vertical="center"/>
      <protection/>
    </xf>
    <xf numFmtId="0" fontId="20" fillId="0" borderId="9" xfId="100" applyFont="1" applyBorder="1" applyAlignment="1" applyProtection="1">
      <alignment vertical="center" wrapText="1"/>
      <protection/>
    </xf>
    <xf numFmtId="4" fontId="20" fillId="0" borderId="9" xfId="100" applyNumberFormat="1" applyFont="1" applyBorder="1" applyAlignment="1" applyProtection="1">
      <alignment horizontal="center" vertical="center"/>
      <protection/>
    </xf>
    <xf numFmtId="0" fontId="3" fillId="0" borderId="0" xfId="100" applyFont="1" applyFill="1" applyBorder="1" applyAlignment="1" applyProtection="1">
      <alignment horizontal="left" vertical="center"/>
      <protection/>
    </xf>
    <xf numFmtId="0" fontId="26" fillId="0" borderId="0" xfId="100" applyFont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0" fillId="0" borderId="0" xfId="10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20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28" fillId="0" borderId="0" xfId="105" applyFont="1" applyFill="1" applyBorder="1" applyAlignment="1" applyProtection="1">
      <alignment horizontal="left" vertical="center"/>
      <protection/>
    </xf>
    <xf numFmtId="0" fontId="3" fillId="0" borderId="16" xfId="100" applyFont="1" applyFill="1" applyBorder="1" applyAlignment="1" applyProtection="1">
      <alignment horizontal="left" vertical="center"/>
      <protection/>
    </xf>
    <xf numFmtId="0" fontId="3" fillId="0" borderId="0" xfId="100" applyFont="1" applyFill="1" applyBorder="1" applyAlignment="1" applyProtection="1">
      <alignment vertical="center"/>
      <protection/>
    </xf>
    <xf numFmtId="0" fontId="3" fillId="0" borderId="15" xfId="100" applyFont="1" applyFill="1" applyBorder="1" applyAlignment="1" applyProtection="1">
      <alignment vertical="center"/>
      <protection/>
    </xf>
    <xf numFmtId="0" fontId="20" fillId="0" borderId="0" xfId="100" applyFont="1" applyAlignment="1" applyProtection="1">
      <alignment vertical="center"/>
      <protection/>
    </xf>
    <xf numFmtId="0" fontId="26" fillId="0" borderId="0" xfId="100" applyFont="1" applyBorder="1" applyAlignment="1" applyProtection="1">
      <alignment vertical="center"/>
      <protection/>
    </xf>
    <xf numFmtId="0" fontId="3" fillId="0" borderId="9" xfId="100" applyFont="1" applyBorder="1" applyAlignment="1" applyProtection="1">
      <alignment horizontal="center" vertical="center"/>
      <protection/>
    </xf>
    <xf numFmtId="49" fontId="3" fillId="0" borderId="9" xfId="100" applyNumberFormat="1" applyFont="1" applyBorder="1" applyAlignment="1" applyProtection="1">
      <alignment horizontal="center" vertical="center" wrapText="1"/>
      <protection/>
    </xf>
    <xf numFmtId="0" fontId="27" fillId="0" borderId="0" xfId="100" applyFont="1" applyAlignment="1" applyProtection="1">
      <alignment vertical="center"/>
      <protection/>
    </xf>
    <xf numFmtId="2" fontId="15" fillId="0" borderId="9" xfId="100" applyNumberFormat="1" applyFont="1" applyFill="1" applyBorder="1" applyAlignment="1" applyProtection="1">
      <alignment horizontal="center" vertical="center"/>
      <protection/>
    </xf>
    <xf numFmtId="0" fontId="20" fillId="0" borderId="0" xfId="100" applyFont="1" applyBorder="1" applyAlignment="1" applyProtection="1">
      <alignment vertical="center"/>
      <protection/>
    </xf>
    <xf numFmtId="0" fontId="3" fillId="0" borderId="0" xfId="100" applyFont="1" applyAlignment="1" applyProtection="1">
      <alignment horizontal="left" vertical="center" wrapText="1"/>
      <protection/>
    </xf>
    <xf numFmtId="2" fontId="20" fillId="0" borderId="0" xfId="100" applyNumberFormat="1" applyFont="1" applyAlignment="1" applyProtection="1">
      <alignment vertical="center"/>
      <protection/>
    </xf>
    <xf numFmtId="0" fontId="20" fillId="0" borderId="16" xfId="100" applyFont="1" applyFill="1" applyBorder="1" applyAlignment="1" applyProtection="1">
      <alignment vertical="center"/>
      <protection/>
    </xf>
    <xf numFmtId="14" fontId="3" fillId="0" borderId="9" xfId="100" applyNumberFormat="1" applyFont="1" applyBorder="1" applyAlignment="1" applyProtection="1">
      <alignment horizontal="center" vertical="center" wrapText="1"/>
      <protection/>
    </xf>
    <xf numFmtId="0" fontId="0" fillId="0" borderId="0" xfId="100" applyFont="1" applyAlignment="1" applyProtection="1">
      <alignment vertical="center"/>
      <protection/>
    </xf>
    <xf numFmtId="0" fontId="20" fillId="0" borderId="0" xfId="100" applyFont="1" applyFill="1" applyBorder="1" applyAlignment="1" applyProtection="1">
      <alignment horizontal="center" vertical="center"/>
      <protection/>
    </xf>
    <xf numFmtId="0" fontId="0" fillId="0" borderId="0" xfId="10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" fontId="26" fillId="48" borderId="9" xfId="0" applyNumberFormat="1" applyFont="1" applyFill="1" applyBorder="1" applyAlignment="1" applyProtection="1">
      <alignment horizontal="right" vertical="center"/>
      <protection/>
    </xf>
    <xf numFmtId="0" fontId="21" fillId="0" borderId="0" xfId="105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100" applyFont="1" applyFill="1" applyBorder="1" applyAlignment="1" applyProtection="1">
      <alignment horizontal="center" vertical="center" wrapText="1"/>
      <protection/>
    </xf>
    <xf numFmtId="0" fontId="3" fillId="0" borderId="0" xfId="100" applyFont="1" applyBorder="1" applyAlignment="1" applyProtection="1">
      <alignment horizontal="center" vertical="center"/>
      <protection/>
    </xf>
    <xf numFmtId="49" fontId="20" fillId="0" borderId="9" xfId="100" applyNumberFormat="1" applyFont="1" applyBorder="1" applyAlignment="1" applyProtection="1">
      <alignment horizontal="center" vertical="center" wrapText="1"/>
      <protection/>
    </xf>
    <xf numFmtId="0" fontId="20" fillId="0" borderId="9" xfId="100" applyFont="1" applyFill="1" applyBorder="1" applyAlignment="1" applyProtection="1">
      <alignment horizontal="left" vertical="center" wrapText="1"/>
      <protection/>
    </xf>
    <xf numFmtId="49" fontId="0" fillId="0" borderId="9" xfId="100" applyNumberFormat="1" applyFont="1" applyBorder="1" applyAlignment="1" applyProtection="1">
      <alignment horizontal="center" vertical="center" wrapText="1"/>
      <protection/>
    </xf>
    <xf numFmtId="0" fontId="20" fillId="0" borderId="9" xfId="100" applyFont="1" applyBorder="1" applyAlignment="1" applyProtection="1">
      <alignment horizontal="left" vertical="center" wrapText="1"/>
      <protection/>
    </xf>
    <xf numFmtId="0" fontId="3" fillId="0" borderId="0" xfId="100" applyFont="1" applyAlignment="1" applyProtection="1">
      <alignment horizontal="center" vertical="center"/>
      <protection/>
    </xf>
    <xf numFmtId="0" fontId="26" fillId="0" borderId="16" xfId="100" applyFont="1" applyFill="1" applyBorder="1" applyAlignment="1" applyProtection="1">
      <alignment vertical="center"/>
      <protection/>
    </xf>
    <xf numFmtId="0" fontId="3" fillId="0" borderId="15" xfId="100" applyFont="1" applyFill="1" applyBorder="1" applyAlignment="1" applyProtection="1">
      <alignment horizontal="center" vertical="center" wrapText="1"/>
      <protection/>
    </xf>
    <xf numFmtId="49" fontId="0" fillId="48" borderId="9" xfId="0" applyNumberFormat="1" applyFill="1" applyBorder="1" applyAlignment="1" applyProtection="1">
      <alignment horizontal="center" vertical="center" wrapText="1"/>
      <protection/>
    </xf>
    <xf numFmtId="0" fontId="20" fillId="0" borderId="0" xfId="100" applyFont="1" applyBorder="1" applyAlignment="1" applyProtection="1">
      <alignment horizontal="center" vertical="center"/>
      <protection/>
    </xf>
    <xf numFmtId="4" fontId="3" fillId="38" borderId="9" xfId="100" applyNumberFormat="1" applyFont="1" applyFill="1" applyBorder="1" applyAlignment="1" applyProtection="1">
      <alignment horizontal="center" vertical="center" wrapText="1"/>
      <protection/>
    </xf>
    <xf numFmtId="49" fontId="21" fillId="0" borderId="0" xfId="105" applyNumberFormat="1" applyFont="1" applyBorder="1" applyAlignment="1" applyProtection="1">
      <alignment horizontal="left" vertical="center" wrapText="1"/>
      <protection/>
    </xf>
    <xf numFmtId="0" fontId="21" fillId="0" borderId="0" xfId="105" applyFont="1" applyBorder="1" applyAlignment="1" applyProtection="1">
      <alignment vertical="center" wrapText="1"/>
      <protection/>
    </xf>
    <xf numFmtId="2" fontId="21" fillId="0" borderId="0" xfId="105" applyNumberFormat="1" applyFont="1" applyBorder="1" applyAlignment="1" applyProtection="1">
      <alignment horizontal="center" vertical="center"/>
      <protection/>
    </xf>
    <xf numFmtId="0" fontId="22" fillId="36" borderId="9" xfId="119" applyFont="1" applyFill="1" applyBorder="1" applyAlignment="1" applyProtection="1">
      <alignment horizontal="center" vertical="center" wrapText="1"/>
      <protection locked="0"/>
    </xf>
    <xf numFmtId="0" fontId="20" fillId="0" borderId="0" xfId="100" applyFont="1" applyFill="1" applyBorder="1" applyAlignment="1" applyProtection="1">
      <alignment vertical="center" wrapText="1"/>
      <protection/>
    </xf>
    <xf numFmtId="0" fontId="136" fillId="0" borderId="9" xfId="100" applyFont="1" applyFill="1" applyBorder="1" applyAlignment="1" applyProtection="1">
      <alignment horizontal="center" vertical="center" wrapText="1"/>
      <protection/>
    </xf>
    <xf numFmtId="0" fontId="122" fillId="0" borderId="9" xfId="100" applyFont="1" applyFill="1" applyBorder="1" applyAlignment="1" applyProtection="1">
      <alignment horizontal="center" vertical="center" wrapText="1"/>
      <protection/>
    </xf>
    <xf numFmtId="0" fontId="27" fillId="0" borderId="9" xfId="100" applyFont="1" applyBorder="1" applyAlignment="1" applyProtection="1">
      <alignment horizontal="center" vertical="center" wrapText="1"/>
      <protection/>
    </xf>
    <xf numFmtId="0" fontId="27" fillId="0" borderId="0" xfId="100" applyFont="1" applyBorder="1" applyAlignment="1" applyProtection="1">
      <alignment vertical="center"/>
      <protection/>
    </xf>
    <xf numFmtId="0" fontId="3" fillId="0" borderId="9" xfId="100" applyFont="1" applyBorder="1" applyAlignment="1" applyProtection="1">
      <alignment horizontal="left" vertical="center" wrapText="1"/>
      <protection/>
    </xf>
    <xf numFmtId="4" fontId="20" fillId="0" borderId="9" xfId="100" applyNumberFormat="1" applyFont="1" applyFill="1" applyBorder="1" applyAlignment="1" applyProtection="1">
      <alignment horizontal="center" vertical="center"/>
      <protection/>
    </xf>
    <xf numFmtId="4" fontId="27" fillId="0" borderId="9" xfId="100" applyNumberFormat="1" applyFont="1" applyBorder="1" applyAlignment="1" applyProtection="1">
      <alignment horizontal="center" vertical="center" wrapText="1"/>
      <protection/>
    </xf>
    <xf numFmtId="14" fontId="20" fillId="0" borderId="9" xfId="100" applyNumberFormat="1" applyFont="1" applyBorder="1" applyAlignment="1" applyProtection="1">
      <alignment vertical="center"/>
      <protection/>
    </xf>
    <xf numFmtId="0" fontId="0" fillId="0" borderId="0" xfId="100" applyFont="1" applyAlignment="1" applyProtection="1">
      <alignment vertical="center" wrapText="1"/>
      <protection/>
    </xf>
    <xf numFmtId="0" fontId="18" fillId="0" borderId="16" xfId="100" applyFont="1" applyFill="1" applyBorder="1" applyAlignment="1" applyProtection="1">
      <alignment vertical="center"/>
      <protection/>
    </xf>
    <xf numFmtId="0" fontId="18" fillId="0" borderId="0" xfId="100" applyFont="1" applyAlignment="1" applyProtection="1">
      <alignment vertical="center"/>
      <protection/>
    </xf>
    <xf numFmtId="0" fontId="124" fillId="0" borderId="0" xfId="100" applyFont="1" applyAlignment="1" applyProtection="1">
      <alignment vertical="center"/>
      <protection/>
    </xf>
    <xf numFmtId="0" fontId="18" fillId="0" borderId="15" xfId="100" applyFont="1" applyFill="1" applyBorder="1" applyAlignment="1" applyProtection="1">
      <alignment horizontal="center" vertical="center"/>
      <protection/>
    </xf>
    <xf numFmtId="0" fontId="18" fillId="0" borderId="0" xfId="100" applyFont="1" applyAlignment="1" applyProtection="1">
      <alignment horizontal="center" vertical="center"/>
      <protection/>
    </xf>
    <xf numFmtId="0" fontId="124" fillId="0" borderId="0" xfId="100" applyFont="1" applyBorder="1" applyAlignment="1" applyProtection="1">
      <alignment vertical="center"/>
      <protection/>
    </xf>
    <xf numFmtId="0" fontId="19" fillId="0" borderId="0" xfId="100" applyFont="1" applyBorder="1" applyAlignment="1" applyProtection="1">
      <alignment vertical="center"/>
      <protection/>
    </xf>
    <xf numFmtId="0" fontId="124" fillId="0" borderId="22" xfId="0" applyFont="1" applyFill="1" applyBorder="1" applyAlignment="1" applyProtection="1">
      <alignment horizontal="center" vertical="center" wrapText="1"/>
      <protection/>
    </xf>
    <xf numFmtId="4" fontId="17" fillId="38" borderId="9" xfId="100" applyNumberFormat="1" applyFont="1" applyFill="1" applyBorder="1" applyAlignment="1" applyProtection="1">
      <alignment horizontal="center" vertical="center"/>
      <protection/>
    </xf>
    <xf numFmtId="4" fontId="17" fillId="38" borderId="22" xfId="100" applyNumberFormat="1" applyFont="1" applyFill="1" applyBorder="1" applyAlignment="1" applyProtection="1">
      <alignment horizontal="center" vertical="center"/>
      <protection/>
    </xf>
    <xf numFmtId="49" fontId="28" fillId="0" borderId="0" xfId="105" applyNumberFormat="1" applyFont="1" applyBorder="1" applyAlignment="1" applyProtection="1">
      <alignment horizontal="left" vertical="center" wrapText="1"/>
      <protection/>
    </xf>
    <xf numFmtId="0" fontId="28" fillId="0" borderId="0" xfId="105" applyFont="1" applyBorder="1" applyAlignment="1" applyProtection="1">
      <alignment vertical="center" wrapText="1"/>
      <protection/>
    </xf>
    <xf numFmtId="2" fontId="28" fillId="0" borderId="0" xfId="105" applyNumberFormat="1" applyFont="1" applyBorder="1" applyAlignment="1" applyProtection="1">
      <alignment horizontal="center" vertical="center"/>
      <protection/>
    </xf>
    <xf numFmtId="0" fontId="124" fillId="0" borderId="0" xfId="0" applyFont="1" applyAlignment="1" applyProtection="1">
      <alignment horizontal="left" vertical="center"/>
      <protection/>
    </xf>
    <xf numFmtId="49" fontId="124" fillId="36" borderId="45" xfId="0" applyNumberFormat="1" applyFont="1" applyFill="1" applyBorder="1" applyAlignment="1" applyProtection="1">
      <alignment vertical="center" wrapText="1"/>
      <protection locked="0"/>
    </xf>
    <xf numFmtId="4" fontId="124" fillId="36" borderId="9" xfId="0" applyNumberFormat="1" applyFont="1" applyFill="1" applyBorder="1" applyAlignment="1" applyProtection="1">
      <alignment horizontal="center" vertical="center"/>
      <protection locked="0"/>
    </xf>
    <xf numFmtId="4" fontId="124" fillId="36" borderId="9" xfId="129" applyNumberFormat="1" applyFont="1" applyFill="1" applyBorder="1" applyAlignment="1" applyProtection="1">
      <alignment horizontal="center" vertical="center"/>
      <protection locked="0"/>
    </xf>
    <xf numFmtId="4" fontId="28" fillId="36" borderId="22" xfId="100" applyNumberFormat="1" applyFont="1" applyFill="1" applyBorder="1" applyAlignment="1" applyProtection="1">
      <alignment horizontal="center" vertical="center" wrapText="1"/>
      <protection locked="0"/>
    </xf>
    <xf numFmtId="4" fontId="28" fillId="36" borderId="9" xfId="10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0" applyFont="1" applyBorder="1" applyAlignment="1" applyProtection="1">
      <alignment horizontal="center" vertical="center" wrapText="1"/>
      <protection/>
    </xf>
    <xf numFmtId="2" fontId="3" fillId="0" borderId="0" xfId="100" applyNumberFormat="1" applyFont="1" applyAlignment="1" applyProtection="1">
      <alignment vertical="center"/>
      <protection/>
    </xf>
    <xf numFmtId="49" fontId="21" fillId="36" borderId="9" xfId="10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105" applyFont="1" applyFill="1" applyBorder="1" applyAlignment="1" applyProtection="1">
      <alignment horizontal="center" vertical="center"/>
      <protection/>
    </xf>
    <xf numFmtId="0" fontId="39" fillId="0" borderId="72" xfId="105" applyFont="1" applyFill="1" applyBorder="1" applyAlignment="1" applyProtection="1">
      <alignment horizontal="center" vertical="center"/>
      <protection/>
    </xf>
    <xf numFmtId="0" fontId="124" fillId="0" borderId="0" xfId="0" applyFont="1" applyAlignment="1" applyProtection="1">
      <alignment horizontal="center" vertical="center"/>
      <protection/>
    </xf>
    <xf numFmtId="0" fontId="124" fillId="0" borderId="9" xfId="0" applyFont="1" applyBorder="1" applyAlignment="1" applyProtection="1">
      <alignment horizontal="center" vertical="center" wrapText="1"/>
      <protection/>
    </xf>
    <xf numFmtId="0" fontId="125" fillId="0" borderId="45" xfId="0" applyFont="1" applyBorder="1" applyAlignment="1" applyProtection="1">
      <alignment horizontal="center" vertical="center"/>
      <protection/>
    </xf>
    <xf numFmtId="0" fontId="125" fillId="0" borderId="45" xfId="0" applyFont="1" applyBorder="1" applyAlignment="1" applyProtection="1">
      <alignment horizontal="left" vertical="center" wrapText="1"/>
      <protection/>
    </xf>
    <xf numFmtId="0" fontId="125" fillId="0" borderId="9" xfId="0" applyFont="1" applyBorder="1" applyAlignment="1" applyProtection="1">
      <alignment horizontal="center" vertical="center"/>
      <protection/>
    </xf>
    <xf numFmtId="0" fontId="125" fillId="49" borderId="9" xfId="0" applyFont="1" applyFill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/>
      <protection/>
    </xf>
    <xf numFmtId="49" fontId="125" fillId="0" borderId="9" xfId="0" applyNumberFormat="1" applyFont="1" applyBorder="1" applyAlignment="1" applyProtection="1">
      <alignment horizontal="center" vertical="center"/>
      <protection/>
    </xf>
    <xf numFmtId="0" fontId="125" fillId="0" borderId="9" xfId="0" applyFont="1" applyBorder="1" applyAlignment="1" applyProtection="1">
      <alignment vertical="center" wrapText="1"/>
      <protection/>
    </xf>
    <xf numFmtId="0" fontId="124" fillId="0" borderId="9" xfId="0" applyFont="1" applyBorder="1" applyAlignment="1" applyProtection="1">
      <alignment vertical="center"/>
      <protection/>
    </xf>
    <xf numFmtId="0" fontId="124" fillId="0" borderId="9" xfId="0" applyFont="1" applyBorder="1" applyAlignment="1" applyProtection="1">
      <alignment horizontal="center" vertical="center"/>
      <protection/>
    </xf>
    <xf numFmtId="49" fontId="124" fillId="0" borderId="9" xfId="0" applyNumberFormat="1" applyFont="1" applyBorder="1" applyAlignment="1" applyProtection="1">
      <alignment horizontal="center" vertical="center"/>
      <protection/>
    </xf>
    <xf numFmtId="0" fontId="124" fillId="0" borderId="9" xfId="0" applyFont="1" applyBorder="1" applyAlignment="1" applyProtection="1">
      <alignment vertical="center" wrapText="1"/>
      <protection/>
    </xf>
    <xf numFmtId="0" fontId="125" fillId="49" borderId="9" xfId="0" applyFont="1" applyFill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 vertical="center"/>
      <protection/>
    </xf>
    <xf numFmtId="49" fontId="124" fillId="0" borderId="0" xfId="0" applyNumberFormat="1" applyFont="1" applyAlignment="1" applyProtection="1">
      <alignment horizontal="center"/>
      <protection/>
    </xf>
    <xf numFmtId="0" fontId="124" fillId="0" borderId="0" xfId="0" applyFont="1" applyAlignment="1" applyProtection="1">
      <alignment wrapText="1"/>
      <protection/>
    </xf>
    <xf numFmtId="0" fontId="124" fillId="0" borderId="0" xfId="0" applyFont="1" applyAlignment="1" applyProtection="1">
      <alignment horizontal="center"/>
      <protection/>
    </xf>
    <xf numFmtId="0" fontId="124" fillId="36" borderId="9" xfId="0" applyFont="1" applyFill="1" applyBorder="1" applyAlignment="1" applyProtection="1">
      <alignment horizontal="center" vertical="center"/>
      <protection locked="0"/>
    </xf>
    <xf numFmtId="2" fontId="125" fillId="0" borderId="17" xfId="0" applyNumberFormat="1" applyFont="1" applyBorder="1" applyAlignment="1" applyProtection="1">
      <alignment horizontal="center" vertical="center"/>
      <protection/>
    </xf>
    <xf numFmtId="2" fontId="125" fillId="0" borderId="73" xfId="0" applyNumberFormat="1" applyFont="1" applyBorder="1" applyAlignment="1" applyProtection="1">
      <alignment vertical="center" wrapText="1"/>
      <protection/>
    </xf>
    <xf numFmtId="2" fontId="125" fillId="0" borderId="17" xfId="0" applyNumberFormat="1" applyFont="1" applyBorder="1" applyAlignment="1" applyProtection="1">
      <alignment horizontal="center" vertical="center" wrapText="1"/>
      <protection/>
    </xf>
    <xf numFmtId="2" fontId="125" fillId="0" borderId="9" xfId="0" applyNumberFormat="1" applyFont="1" applyFill="1" applyBorder="1" applyAlignment="1" applyProtection="1">
      <alignment horizontal="center" vertical="center" wrapText="1"/>
      <protection/>
    </xf>
    <xf numFmtId="2" fontId="125" fillId="0" borderId="3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/>
      <protection/>
    </xf>
    <xf numFmtId="2" fontId="124" fillId="0" borderId="17" xfId="0" applyNumberFormat="1" applyFont="1" applyBorder="1" applyAlignment="1" applyProtection="1">
      <alignment horizontal="center" vertical="center"/>
      <protection/>
    </xf>
    <xf numFmtId="2" fontId="124" fillId="0" borderId="73" xfId="0" applyNumberFormat="1" applyFont="1" applyBorder="1" applyAlignment="1" applyProtection="1">
      <alignment vertical="center" wrapText="1"/>
      <protection/>
    </xf>
    <xf numFmtId="2" fontId="124" fillId="0" borderId="17" xfId="0" applyNumberFormat="1" applyFont="1" applyBorder="1" applyAlignment="1" applyProtection="1">
      <alignment horizontal="center" vertical="center" wrapText="1"/>
      <protection/>
    </xf>
    <xf numFmtId="2" fontId="124" fillId="36" borderId="9" xfId="0" applyNumberFormat="1" applyFont="1" applyFill="1" applyBorder="1" applyAlignment="1" applyProtection="1">
      <alignment horizontal="center" vertical="center"/>
      <protection locked="0"/>
    </xf>
    <xf numFmtId="2" fontId="124" fillId="0" borderId="9" xfId="0" applyNumberFormat="1" applyFont="1" applyFill="1" applyBorder="1" applyAlignment="1" applyProtection="1">
      <alignment horizontal="center" vertical="center"/>
      <protection/>
    </xf>
    <xf numFmtId="2" fontId="124" fillId="0" borderId="3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/>
      <protection/>
    </xf>
    <xf numFmtId="2" fontId="124" fillId="36" borderId="9" xfId="0" applyNumberFormat="1" applyFont="1" applyFill="1" applyBorder="1" applyAlignment="1" applyProtection="1">
      <alignment horizontal="center" vertical="center" wrapText="1"/>
      <protection locked="0"/>
    </xf>
    <xf numFmtId="2" fontId="124" fillId="0" borderId="9" xfId="0" applyNumberFormat="1" applyFont="1" applyFill="1" applyBorder="1" applyAlignment="1" applyProtection="1">
      <alignment horizontal="center" vertical="center" wrapText="1"/>
      <protection/>
    </xf>
    <xf numFmtId="2" fontId="124" fillId="0" borderId="30" xfId="0" applyNumberFormat="1" applyFont="1" applyFill="1" applyBorder="1" applyAlignment="1" applyProtection="1">
      <alignment horizontal="center" vertical="center" wrapText="1"/>
      <protection/>
    </xf>
    <xf numFmtId="2" fontId="125" fillId="36" borderId="9" xfId="0" applyNumberFormat="1" applyFont="1" applyFill="1" applyBorder="1" applyAlignment="1" applyProtection="1">
      <alignment horizontal="center" vertical="center"/>
      <protection locked="0"/>
    </xf>
    <xf numFmtId="2" fontId="125" fillId="0" borderId="9" xfId="0" applyNumberFormat="1" applyFont="1" applyFill="1" applyBorder="1" applyAlignment="1" applyProtection="1">
      <alignment horizontal="center" vertical="center"/>
      <protection/>
    </xf>
    <xf numFmtId="2" fontId="125" fillId="0" borderId="30" xfId="0" applyNumberFormat="1" applyFont="1" applyFill="1" applyBorder="1" applyAlignment="1" applyProtection="1">
      <alignment horizontal="center" vertical="center"/>
      <protection/>
    </xf>
    <xf numFmtId="2" fontId="125" fillId="0" borderId="70" xfId="0" applyNumberFormat="1" applyFont="1" applyBorder="1" applyAlignment="1" applyProtection="1">
      <alignment horizontal="center" vertical="center"/>
      <protection/>
    </xf>
    <xf numFmtId="2" fontId="125" fillId="0" borderId="82" xfId="0" applyNumberFormat="1" applyFont="1" applyBorder="1" applyAlignment="1" applyProtection="1">
      <alignment vertical="center" wrapText="1"/>
      <protection/>
    </xf>
    <xf numFmtId="2" fontId="124" fillId="0" borderId="70" xfId="0" applyNumberFormat="1" applyFont="1" applyBorder="1" applyAlignment="1" applyProtection="1">
      <alignment horizontal="center" vertical="center" wrapText="1"/>
      <protection/>
    </xf>
    <xf numFmtId="2" fontId="125" fillId="0" borderId="43" xfId="0" applyNumberFormat="1" applyFont="1" applyFill="1" applyBorder="1" applyAlignment="1" applyProtection="1">
      <alignment horizontal="center" vertical="center" wrapText="1"/>
      <protection/>
    </xf>
    <xf numFmtId="2" fontId="125" fillId="0" borderId="44" xfId="0" applyNumberFormat="1" applyFont="1" applyFill="1" applyBorder="1" applyAlignment="1" applyProtection="1">
      <alignment horizontal="center" vertical="center" wrapText="1"/>
      <protection/>
    </xf>
    <xf numFmtId="0" fontId="126" fillId="0" borderId="59" xfId="100" applyFont="1" applyBorder="1" applyAlignment="1" applyProtection="1">
      <alignment horizontal="center" vertical="center"/>
      <protection/>
    </xf>
    <xf numFmtId="4" fontId="18" fillId="36" borderId="36" xfId="100" applyNumberFormat="1" applyFont="1" applyFill="1" applyBorder="1" applyAlignment="1" applyProtection="1">
      <alignment horizontal="center" vertical="center"/>
      <protection locked="0"/>
    </xf>
    <xf numFmtId="4" fontId="18" fillId="36" borderId="32" xfId="100" applyNumberFormat="1" applyFont="1" applyFill="1" applyBorder="1" applyAlignment="1" applyProtection="1">
      <alignment horizontal="center" vertical="center" wrapText="1"/>
      <protection locked="0"/>
    </xf>
    <xf numFmtId="4" fontId="18" fillId="0" borderId="84" xfId="100" applyNumberFormat="1" applyFont="1" applyFill="1" applyBorder="1" applyAlignment="1" applyProtection="1">
      <alignment horizontal="center" vertical="center"/>
      <protection/>
    </xf>
    <xf numFmtId="4" fontId="18" fillId="0" borderId="71" xfId="100" applyNumberFormat="1" applyFont="1" applyFill="1" applyBorder="1" applyAlignment="1" applyProtection="1">
      <alignment horizontal="center" vertical="center"/>
      <protection/>
    </xf>
    <xf numFmtId="4" fontId="18" fillId="0" borderId="34" xfId="100" applyNumberFormat="1" applyFont="1" applyFill="1" applyBorder="1" applyAlignment="1" applyProtection="1">
      <alignment horizontal="center" vertical="center"/>
      <protection/>
    </xf>
    <xf numFmtId="4" fontId="18" fillId="0" borderId="35" xfId="100" applyNumberFormat="1" applyFont="1" applyFill="1" applyBorder="1" applyAlignment="1" applyProtection="1">
      <alignment horizontal="center" vertical="center"/>
      <protection/>
    </xf>
    <xf numFmtId="4" fontId="18" fillId="0" borderId="85" xfId="100" applyNumberFormat="1" applyFont="1" applyFill="1" applyBorder="1" applyAlignment="1" applyProtection="1">
      <alignment horizontal="center" vertical="center"/>
      <protection/>
    </xf>
    <xf numFmtId="4" fontId="16" fillId="41" borderId="53" xfId="100" applyNumberFormat="1" applyFont="1" applyFill="1" applyBorder="1" applyAlignment="1" applyProtection="1">
      <alignment horizontal="center" vertical="center" wrapText="1"/>
      <protection/>
    </xf>
    <xf numFmtId="4" fontId="16" fillId="36" borderId="48" xfId="100" applyNumberFormat="1" applyFont="1" applyFill="1" applyBorder="1" applyAlignment="1" applyProtection="1">
      <alignment horizontal="center" vertical="center" wrapText="1"/>
      <protection locked="0"/>
    </xf>
    <xf numFmtId="49" fontId="18" fillId="0" borderId="77" xfId="113" applyNumberFormat="1" applyFont="1" applyFill="1" applyBorder="1" applyAlignment="1" applyProtection="1">
      <alignment horizontal="center" vertical="center" wrapText="1"/>
      <protection/>
    </xf>
    <xf numFmtId="4" fontId="18" fillId="0" borderId="63" xfId="100" applyNumberFormat="1" applyFont="1" applyFill="1" applyBorder="1" applyAlignment="1" applyProtection="1">
      <alignment horizontal="center" vertical="center"/>
      <protection/>
    </xf>
    <xf numFmtId="4" fontId="134" fillId="0" borderId="51" xfId="100" applyNumberFormat="1" applyFont="1" applyFill="1" applyBorder="1" applyAlignment="1" applyProtection="1">
      <alignment horizontal="center" vertical="center"/>
      <protection/>
    </xf>
    <xf numFmtId="4" fontId="134" fillId="0" borderId="50" xfId="100" applyNumberFormat="1" applyFont="1" applyFill="1" applyBorder="1" applyAlignment="1" applyProtection="1">
      <alignment horizontal="center" vertical="center"/>
      <protection/>
    </xf>
    <xf numFmtId="4" fontId="134" fillId="0" borderId="50" xfId="100" applyNumberFormat="1" applyFont="1" applyFill="1" applyBorder="1" applyAlignment="1" applyProtection="1">
      <alignment horizontal="center" vertical="center" wrapText="1"/>
      <protection/>
    </xf>
    <xf numFmtId="0" fontId="16" fillId="0" borderId="0" xfId="98" applyFont="1" applyFill="1" applyBorder="1" applyAlignment="1" applyProtection="1">
      <alignment wrapText="1"/>
      <protection/>
    </xf>
    <xf numFmtId="0" fontId="16" fillId="0" borderId="0" xfId="98" applyFont="1" applyFill="1" applyAlignment="1" applyProtection="1">
      <alignment horizontal="center" vertical="center"/>
      <protection/>
    </xf>
    <xf numFmtId="0" fontId="16" fillId="36" borderId="78" xfId="98" applyFont="1" applyFill="1" applyBorder="1" applyAlignment="1" applyProtection="1">
      <alignment vertical="top"/>
      <protection locked="0"/>
    </xf>
    <xf numFmtId="0" fontId="16" fillId="0" borderId="78" xfId="98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1" fontId="16" fillId="0" borderId="9" xfId="100" applyNumberFormat="1" applyFont="1" applyBorder="1" applyAlignment="1" applyProtection="1">
      <alignment horizontal="center" vertical="center"/>
      <protection/>
    </xf>
    <xf numFmtId="1" fontId="16" fillId="40" borderId="9" xfId="118" applyNumberFormat="1" applyFont="1" applyFill="1" applyBorder="1" applyAlignment="1" applyProtection="1">
      <alignment vertical="center" wrapText="1"/>
      <protection/>
    </xf>
    <xf numFmtId="1" fontId="16" fillId="0" borderId="9" xfId="130" applyNumberFormat="1" applyFont="1" applyFill="1" applyBorder="1" applyAlignment="1" applyProtection="1">
      <alignment horizontal="center" vertical="center" wrapText="1"/>
      <protection/>
    </xf>
    <xf numFmtId="1" fontId="16" fillId="0" borderId="9" xfId="100" applyNumberFormat="1" applyFont="1" applyFill="1" applyBorder="1" applyAlignment="1" applyProtection="1">
      <alignment horizontal="center" vertical="center"/>
      <protection/>
    </xf>
    <xf numFmtId="1" fontId="16" fillId="0" borderId="9" xfId="100" applyNumberFormat="1" applyFont="1" applyFill="1" applyBorder="1" applyAlignment="1" applyProtection="1">
      <alignment vertical="center"/>
      <protection/>
    </xf>
    <xf numFmtId="2" fontId="3" fillId="0" borderId="9" xfId="100" applyNumberFormat="1" applyFont="1" applyBorder="1" applyAlignment="1" applyProtection="1">
      <alignment horizontal="center" vertical="center"/>
      <protection/>
    </xf>
    <xf numFmtId="49" fontId="23" fillId="40" borderId="9" xfId="88" applyFont="1" applyFill="1" applyBorder="1" applyAlignment="1" applyProtection="1">
      <alignment vertical="center"/>
      <protection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1" fontId="3" fillId="0" borderId="9" xfId="100" applyNumberFormat="1" applyFont="1" applyBorder="1" applyAlignment="1" applyProtection="1">
      <alignment horizontal="center" vertical="center"/>
      <protection/>
    </xf>
    <xf numFmtId="16" fontId="0" fillId="0" borderId="0" xfId="0" applyNumberFormat="1" applyAlignment="1" applyProtection="1">
      <alignment/>
      <protection/>
    </xf>
    <xf numFmtId="0" fontId="0" fillId="0" borderId="9" xfId="94" applyFont="1" applyBorder="1" applyAlignment="1" applyProtection="1">
      <alignment horizontal="center" vertical="center"/>
      <protection/>
    </xf>
    <xf numFmtId="1" fontId="3" fillId="0" borderId="9" xfId="130" applyNumberFormat="1" applyFont="1" applyFill="1" applyBorder="1" applyAlignment="1" applyProtection="1">
      <alignment horizontal="center" vertical="center" wrapText="1"/>
      <protection/>
    </xf>
    <xf numFmtId="1" fontId="3" fillId="40" borderId="9" xfId="118" applyNumberFormat="1" applyFont="1" applyFill="1" applyBorder="1" applyAlignment="1" applyProtection="1">
      <alignment vertical="center" wrapText="1"/>
      <protection/>
    </xf>
    <xf numFmtId="1" fontId="22" fillId="0" borderId="9" xfId="119" applyNumberFormat="1" applyFont="1" applyBorder="1" applyAlignment="1" applyProtection="1">
      <alignment horizontal="center" vertical="center" wrapText="1"/>
      <protection/>
    </xf>
    <xf numFmtId="1" fontId="2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94" applyFont="1" applyBorder="1" applyAlignment="1" applyProtection="1">
      <alignment horizontal="center" vertical="center"/>
      <protection/>
    </xf>
    <xf numFmtId="1" fontId="20" fillId="0" borderId="9" xfId="100" applyNumberFormat="1" applyFont="1" applyBorder="1" applyAlignment="1" applyProtection="1">
      <alignment horizontal="center" vertical="center" wrapText="1"/>
      <protection/>
    </xf>
    <xf numFmtId="1" fontId="3" fillId="0" borderId="9" xfId="100" applyNumberFormat="1" applyFont="1" applyBorder="1" applyAlignment="1" applyProtection="1">
      <alignment horizontal="center" vertical="center" wrapText="1"/>
      <protection/>
    </xf>
    <xf numFmtId="1" fontId="0" fillId="0" borderId="9" xfId="100" applyNumberFormat="1" applyFont="1" applyBorder="1" applyAlignment="1" applyProtection="1">
      <alignment horizontal="center" vertical="center" wrapText="1"/>
      <protection/>
    </xf>
    <xf numFmtId="1" fontId="124" fillId="0" borderId="45" xfId="0" applyNumberFormat="1" applyFont="1" applyFill="1" applyBorder="1" applyAlignment="1" applyProtection="1">
      <alignment horizontal="center" vertical="center"/>
      <protection/>
    </xf>
    <xf numFmtId="1" fontId="0" fillId="0" borderId="9" xfId="100" applyNumberFormat="1" applyFont="1" applyBorder="1" applyAlignment="1" applyProtection="1">
      <alignment horizontal="center" vertical="center" wrapText="1"/>
      <protection/>
    </xf>
    <xf numFmtId="1" fontId="0" fillId="0" borderId="9" xfId="94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1" fontId="40" fillId="0" borderId="17" xfId="0" applyNumberFormat="1" applyFont="1" applyBorder="1" applyAlignment="1" applyProtection="1">
      <alignment horizontal="center" vertical="center" wrapText="1"/>
      <protection/>
    </xf>
    <xf numFmtId="1" fontId="40" fillId="0" borderId="68" xfId="0" applyNumberFormat="1" applyFont="1" applyBorder="1" applyAlignment="1" applyProtection="1">
      <alignment horizontal="center" vertical="center" wrapText="1"/>
      <protection/>
    </xf>
    <xf numFmtId="0" fontId="0" fillId="0" borderId="9" xfId="94" applyFont="1" applyBorder="1" applyAlignment="1" applyProtection="1">
      <alignment horizontal="center" vertical="center"/>
      <protection/>
    </xf>
    <xf numFmtId="49" fontId="134" fillId="38" borderId="73" xfId="100" applyNumberFormat="1" applyFont="1" applyFill="1" applyBorder="1" applyAlignment="1" applyProtection="1">
      <alignment horizontal="left" vertical="center" wrapText="1" indent="3"/>
      <protection/>
    </xf>
    <xf numFmtId="0" fontId="18" fillId="42" borderId="8" xfId="98" applyFont="1" applyFill="1" applyBorder="1" applyAlignment="1" applyProtection="1">
      <alignment horizontal="center" vertical="center"/>
      <protection/>
    </xf>
    <xf numFmtId="0" fontId="18" fillId="42" borderId="33" xfId="98" applyFont="1" applyFill="1" applyBorder="1" applyAlignment="1" applyProtection="1">
      <alignment vertical="center" wrapText="1"/>
      <protection/>
    </xf>
    <xf numFmtId="0" fontId="18" fillId="42" borderId="14" xfId="98" applyFont="1" applyFill="1" applyBorder="1" applyAlignment="1" applyProtection="1">
      <alignment horizontal="center" vertical="center"/>
      <protection/>
    </xf>
    <xf numFmtId="0" fontId="18" fillId="42" borderId="9" xfId="98" applyFont="1" applyFill="1" applyBorder="1" applyAlignment="1" applyProtection="1">
      <alignment vertical="center" wrapText="1"/>
      <protection/>
    </xf>
    <xf numFmtId="0" fontId="18" fillId="42" borderId="9" xfId="98" applyFont="1" applyFill="1" applyBorder="1" applyAlignment="1" applyProtection="1">
      <alignment wrapText="1"/>
      <protection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9" xfId="100" applyNumberFormat="1" applyFont="1" applyFill="1" applyBorder="1" applyAlignment="1" applyProtection="1">
      <alignment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/>
      <protection locked="0"/>
    </xf>
    <xf numFmtId="4" fontId="19" fillId="0" borderId="9" xfId="100" applyNumberFormat="1" applyFont="1" applyFill="1" applyBorder="1" applyAlignment="1" applyProtection="1">
      <alignment horizontal="center" vertical="center"/>
      <protection/>
    </xf>
    <xf numFmtId="4" fontId="16" fillId="38" borderId="9" xfId="100" applyNumberFormat="1" applyFont="1" applyFill="1" applyBorder="1" applyAlignment="1" applyProtection="1">
      <alignment horizontal="center" vertical="center"/>
      <protection/>
    </xf>
    <xf numFmtId="49" fontId="0" fillId="36" borderId="9" xfId="100" applyNumberFormat="1" applyFont="1" applyFill="1" applyBorder="1" applyAlignment="1" applyProtection="1">
      <alignment horizontal="center" vertical="center" wrapText="1"/>
      <protection locked="0"/>
    </xf>
    <xf numFmtId="0" fontId="0" fillId="36" borderId="9" xfId="116" applyFont="1" applyFill="1" applyBorder="1" applyAlignment="1" applyProtection="1">
      <alignment horizontal="center" vertical="center"/>
      <protection locked="0"/>
    </xf>
    <xf numFmtId="4" fontId="28" fillId="47" borderId="9" xfId="100" applyNumberFormat="1" applyFont="1" applyFill="1" applyBorder="1" applyAlignment="1" applyProtection="1">
      <alignment horizontal="center" vertical="center" wrapText="1"/>
      <protection/>
    </xf>
    <xf numFmtId="0" fontId="3" fillId="36" borderId="9" xfId="94" applyFont="1" applyFill="1" applyBorder="1" applyAlignment="1" applyProtection="1">
      <alignment horizontal="center" vertical="center" wrapText="1"/>
      <protection locked="0"/>
    </xf>
    <xf numFmtId="0" fontId="137" fillId="0" borderId="0" xfId="0" applyFont="1" applyAlignment="1" applyProtection="1">
      <alignment/>
      <protection/>
    </xf>
    <xf numFmtId="0" fontId="66" fillId="0" borderId="0" xfId="105" applyFont="1" applyFill="1" applyBorder="1" applyAlignment="1" applyProtection="1">
      <alignment vertical="center" wrapText="1"/>
      <protection/>
    </xf>
    <xf numFmtId="0" fontId="66" fillId="0" borderId="0" xfId="105" applyFont="1" applyFill="1" applyBorder="1" applyAlignment="1" applyProtection="1">
      <alignment horizontal="left" vertical="center" wrapText="1"/>
      <protection/>
    </xf>
    <xf numFmtId="0" fontId="6" fillId="0" borderId="0" xfId="100" applyFont="1" applyBorder="1" applyAlignment="1" applyProtection="1">
      <alignment vertical="center"/>
      <protection/>
    </xf>
    <xf numFmtId="49" fontId="66" fillId="0" borderId="0" xfId="105" applyNumberFormat="1" applyFont="1" applyBorder="1" applyAlignment="1" applyProtection="1">
      <alignment horizontal="center" vertical="top" wrapText="1"/>
      <protection/>
    </xf>
    <xf numFmtId="0" fontId="71" fillId="0" borderId="0" xfId="100" applyFont="1" applyAlignment="1" applyProtection="1">
      <alignment vertical="center"/>
      <protection/>
    </xf>
    <xf numFmtId="0" fontId="66" fillId="0" borderId="0" xfId="105" applyFont="1" applyFill="1" applyBorder="1" applyAlignment="1" applyProtection="1">
      <alignment vertical="top" wrapText="1"/>
      <protection/>
    </xf>
    <xf numFmtId="4" fontId="3" fillId="0" borderId="16" xfId="100" applyNumberFormat="1" applyFont="1" applyFill="1" applyBorder="1" applyAlignment="1" applyProtection="1">
      <alignment horizontal="left" vertical="center"/>
      <protection/>
    </xf>
    <xf numFmtId="4" fontId="3" fillId="0" borderId="0" xfId="100" applyNumberFormat="1" applyFont="1" applyFill="1" applyBorder="1" applyAlignment="1" applyProtection="1">
      <alignment vertical="center"/>
      <protection/>
    </xf>
    <xf numFmtId="4" fontId="3" fillId="0" borderId="15" xfId="100" applyNumberFormat="1" applyFont="1" applyFill="1" applyBorder="1" applyAlignment="1" applyProtection="1">
      <alignment vertical="center"/>
      <protection/>
    </xf>
    <xf numFmtId="4" fontId="3" fillId="0" borderId="0" xfId="100" applyNumberFormat="1" applyFont="1" applyAlignment="1" applyProtection="1">
      <alignment vertical="center"/>
      <protection/>
    </xf>
    <xf numFmtId="4" fontId="3" fillId="0" borderId="0" xfId="100" applyNumberFormat="1" applyFont="1" applyBorder="1" applyAlignment="1" applyProtection="1">
      <alignment vertical="center"/>
      <protection/>
    </xf>
    <xf numFmtId="4" fontId="3" fillId="0" borderId="9" xfId="100" applyNumberFormat="1" applyFont="1" applyBorder="1" applyAlignment="1" applyProtection="1">
      <alignment horizontal="center" vertical="center"/>
      <protection/>
    </xf>
    <xf numFmtId="4" fontId="21" fillId="0" borderId="0" xfId="105" applyNumberFormat="1" applyFont="1" applyFill="1" applyBorder="1" applyAlignment="1" applyProtection="1">
      <alignment horizontal="center" vertical="center"/>
      <protection/>
    </xf>
    <xf numFmtId="4" fontId="20" fillId="0" borderId="0" xfId="100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4" fontId="3" fillId="0" borderId="0" xfId="100" applyNumberFormat="1" applyFont="1" applyBorder="1" applyAlignment="1" applyProtection="1">
      <alignment horizontal="left" vertical="center"/>
      <protection/>
    </xf>
    <xf numFmtId="4" fontId="27" fillId="0" borderId="0" xfId="100" applyNumberFormat="1" applyFont="1" applyAlignment="1" applyProtection="1">
      <alignment vertical="center"/>
      <protection/>
    </xf>
    <xf numFmtId="4" fontId="15" fillId="0" borderId="0" xfId="105" applyNumberFormat="1" applyFont="1" applyFill="1" applyBorder="1" applyAlignment="1" applyProtection="1">
      <alignment horizontal="center" vertical="center"/>
      <protection/>
    </xf>
    <xf numFmtId="4" fontId="6" fillId="36" borderId="6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98" applyFont="1" applyFill="1" applyBorder="1" applyAlignment="1" applyProtection="1">
      <alignment horizontal="left" wrapText="1"/>
      <protection/>
    </xf>
    <xf numFmtId="0" fontId="124" fillId="0" borderId="9" xfId="0" applyFont="1" applyFill="1" applyBorder="1" applyAlignment="1" applyProtection="1">
      <alignment horizontal="center" vertical="center" wrapText="1"/>
      <protection/>
    </xf>
    <xf numFmtId="4" fontId="3" fillId="36" borderId="30" xfId="116" applyNumberFormat="1" applyFont="1" applyFill="1" applyBorder="1" applyAlignment="1" applyProtection="1">
      <alignment horizontal="center" vertical="center"/>
      <protection locked="0"/>
    </xf>
    <xf numFmtId="4" fontId="21" fillId="36" borderId="14" xfId="100" applyNumberFormat="1" applyFont="1" applyFill="1" applyBorder="1" applyAlignment="1" applyProtection="1">
      <alignment horizontal="center" vertical="center" wrapText="1"/>
      <protection locked="0"/>
    </xf>
    <xf numFmtId="0" fontId="3" fillId="40" borderId="42" xfId="118" applyFont="1" applyFill="1" applyBorder="1" applyAlignment="1" applyProtection="1">
      <alignment vertical="center" wrapText="1"/>
      <protection/>
    </xf>
    <xf numFmtId="0" fontId="3" fillId="40" borderId="44" xfId="118" applyFont="1" applyFill="1" applyBorder="1" applyAlignment="1" applyProtection="1">
      <alignment vertical="center" wrapText="1"/>
      <protection/>
    </xf>
    <xf numFmtId="4" fontId="3" fillId="36" borderId="14" xfId="116" applyNumberFormat="1" applyFont="1" applyFill="1" applyBorder="1" applyAlignment="1" applyProtection="1">
      <alignment horizontal="center" vertical="center"/>
      <protection locked="0"/>
    </xf>
    <xf numFmtId="49" fontId="0" fillId="36" borderId="17" xfId="100" applyNumberFormat="1" applyFont="1" applyFill="1" applyBorder="1" applyAlignment="1" applyProtection="1">
      <alignment horizontal="left" vertical="center" wrapText="1"/>
      <protection locked="0"/>
    </xf>
    <xf numFmtId="49" fontId="23" fillId="40" borderId="70" xfId="88" applyFont="1" applyFill="1" applyBorder="1" applyAlignment="1" applyProtection="1">
      <alignment horizontal="left" vertical="center"/>
      <protection/>
    </xf>
    <xf numFmtId="1" fontId="20" fillId="0" borderId="17" xfId="100" applyNumberFormat="1" applyFont="1" applyBorder="1" applyAlignment="1" applyProtection="1">
      <alignment horizontal="center" vertical="center"/>
      <protection/>
    </xf>
    <xf numFmtId="1" fontId="3" fillId="0" borderId="17" xfId="100" applyNumberFormat="1" applyFont="1" applyBorder="1" applyAlignment="1" applyProtection="1">
      <alignment horizontal="center" vertical="center"/>
      <protection/>
    </xf>
    <xf numFmtId="2" fontId="3" fillId="0" borderId="17" xfId="100" applyNumberFormat="1" applyFont="1" applyBorder="1" applyAlignment="1" applyProtection="1">
      <alignment horizontal="center" vertical="center"/>
      <protection/>
    </xf>
    <xf numFmtId="0" fontId="3" fillId="40" borderId="70" xfId="118" applyFont="1" applyFill="1" applyBorder="1" applyAlignment="1" applyProtection="1">
      <alignment vertical="center" wrapText="1"/>
      <protection/>
    </xf>
    <xf numFmtId="1" fontId="20" fillId="0" borderId="67" xfId="100" applyNumberFormat="1" applyFont="1" applyBorder="1" applyAlignment="1" applyProtection="1">
      <alignment horizontal="center" vertical="center"/>
      <protection/>
    </xf>
    <xf numFmtId="0" fontId="22" fillId="0" borderId="70" xfId="119" applyFont="1" applyBorder="1" applyAlignment="1" applyProtection="1">
      <alignment horizontal="center" vertical="center" wrapText="1"/>
      <protection/>
    </xf>
    <xf numFmtId="0" fontId="22" fillId="0" borderId="42" xfId="119" applyFont="1" applyBorder="1" applyAlignment="1" applyProtection="1">
      <alignment horizontal="center" vertical="center" wrapText="1"/>
      <protection/>
    </xf>
    <xf numFmtId="0" fontId="22" fillId="0" borderId="44" xfId="119" applyFont="1" applyBorder="1" applyAlignment="1" applyProtection="1">
      <alignment horizontal="center" vertical="center" wrapText="1"/>
      <protection/>
    </xf>
    <xf numFmtId="2" fontId="3" fillId="0" borderId="77" xfId="100" applyNumberFormat="1" applyFont="1" applyBorder="1" applyAlignment="1" applyProtection="1">
      <alignment horizontal="center" vertical="center"/>
      <protection/>
    </xf>
    <xf numFmtId="49" fontId="0" fillId="36" borderId="77" xfId="100" applyNumberFormat="1" applyFont="1" applyFill="1" applyBorder="1" applyAlignment="1" applyProtection="1">
      <alignment horizontal="left" vertical="center" wrapText="1"/>
      <protection locked="0"/>
    </xf>
    <xf numFmtId="4" fontId="3" fillId="36" borderId="51" xfId="116" applyNumberFormat="1" applyFont="1" applyFill="1" applyBorder="1" applyAlignment="1" applyProtection="1">
      <alignment horizontal="center" vertical="center"/>
      <protection locked="0"/>
    </xf>
    <xf numFmtId="4" fontId="3" fillId="36" borderId="50" xfId="116" applyNumberFormat="1" applyFont="1" applyFill="1" applyBorder="1" applyAlignment="1" applyProtection="1">
      <alignment horizontal="center" vertical="center"/>
      <protection locked="0"/>
    </xf>
    <xf numFmtId="4" fontId="21" fillId="36" borderId="51" xfId="100" applyNumberFormat="1" applyFont="1" applyFill="1" applyBorder="1" applyAlignment="1" applyProtection="1">
      <alignment horizontal="center" vertical="center" wrapText="1"/>
      <protection locked="0"/>
    </xf>
    <xf numFmtId="4" fontId="134" fillId="0" borderId="30" xfId="100" applyNumberFormat="1" applyFont="1" applyFill="1" applyBorder="1" applyAlignment="1" applyProtection="1">
      <alignment horizontal="center" vertical="center" wrapText="1"/>
      <protection/>
    </xf>
    <xf numFmtId="49" fontId="115" fillId="0" borderId="14" xfId="100" applyNumberFormat="1" applyFont="1" applyFill="1" applyBorder="1" applyAlignment="1" applyProtection="1">
      <alignment horizontal="center" vertical="center" wrapText="1"/>
      <protection/>
    </xf>
    <xf numFmtId="49" fontId="115" fillId="0" borderId="30" xfId="100" applyNumberFormat="1" applyFont="1" applyFill="1" applyBorder="1" applyAlignment="1" applyProtection="1">
      <alignment horizontal="center" vertical="center" wrapText="1"/>
      <protection/>
    </xf>
    <xf numFmtId="49" fontId="115" fillId="0" borderId="67" xfId="100" applyNumberFormat="1" applyFont="1" applyFill="1" applyBorder="1" applyAlignment="1" applyProtection="1">
      <alignment horizontal="left" vertical="center" wrapText="1"/>
      <protection/>
    </xf>
    <xf numFmtId="4" fontId="20" fillId="0" borderId="47" xfId="116" applyNumberFormat="1" applyFont="1" applyFill="1" applyBorder="1" applyAlignment="1" applyProtection="1">
      <alignment horizontal="center" vertical="center"/>
      <protection/>
    </xf>
    <xf numFmtId="4" fontId="20" fillId="0" borderId="46" xfId="116" applyNumberFormat="1" applyFont="1" applyFill="1" applyBorder="1" applyAlignment="1" applyProtection="1">
      <alignment horizontal="center" vertical="center"/>
      <protection/>
    </xf>
    <xf numFmtId="49" fontId="0" fillId="0" borderId="17" xfId="100" applyNumberFormat="1" applyFont="1" applyFill="1" applyBorder="1" applyAlignment="1" applyProtection="1">
      <alignment horizontal="left" vertical="center" wrapText="1"/>
      <protection/>
    </xf>
    <xf numFmtId="4" fontId="3" fillId="0" borderId="14" xfId="116" applyNumberFormat="1" applyFont="1" applyFill="1" applyBorder="1" applyAlignment="1" applyProtection="1">
      <alignment horizontal="center" vertical="center"/>
      <protection/>
    </xf>
    <xf numFmtId="49" fontId="115" fillId="0" borderId="17" xfId="100" applyNumberFormat="1" applyFont="1" applyFill="1" applyBorder="1" applyAlignment="1" applyProtection="1">
      <alignment horizontal="left" vertical="center" wrapText="1"/>
      <protection/>
    </xf>
    <xf numFmtId="4" fontId="20" fillId="0" borderId="14" xfId="116" applyNumberFormat="1" applyFont="1" applyFill="1" applyBorder="1" applyAlignment="1" applyProtection="1">
      <alignment horizontal="center" vertical="center"/>
      <protection/>
    </xf>
    <xf numFmtId="4" fontId="20" fillId="0" borderId="30" xfId="116" applyNumberFormat="1" applyFont="1" applyFill="1" applyBorder="1" applyAlignment="1" applyProtection="1">
      <alignment horizontal="center" vertical="center"/>
      <protection/>
    </xf>
    <xf numFmtId="49" fontId="0" fillId="0" borderId="17" xfId="100" applyNumberFormat="1" applyFont="1" applyFill="1" applyBorder="1" applyAlignment="1" applyProtection="1">
      <alignment horizontal="left" vertical="center" wrapText="1"/>
      <protection/>
    </xf>
    <xf numFmtId="0" fontId="16" fillId="36" borderId="73" xfId="0" applyFont="1" applyFill="1" applyBorder="1" applyAlignment="1" applyProtection="1">
      <alignment vertical="center" wrapText="1"/>
      <protection locked="0"/>
    </xf>
    <xf numFmtId="4" fontId="134" fillId="0" borderId="68" xfId="100" applyNumberFormat="1" applyFont="1" applyFill="1" applyBorder="1" applyAlignment="1" applyProtection="1">
      <alignment horizontal="center" vertical="center"/>
      <protection/>
    </xf>
    <xf numFmtId="0" fontId="36" fillId="0" borderId="0" xfId="114" applyFont="1" applyFill="1" applyAlignment="1" applyProtection="1">
      <alignment horizontal="left" vertical="center"/>
      <protection/>
    </xf>
    <xf numFmtId="0" fontId="26" fillId="0" borderId="0" xfId="114" applyFont="1" applyAlignment="1" applyProtection="1">
      <alignment vertical="center"/>
      <protection/>
    </xf>
    <xf numFmtId="0" fontId="0" fillId="0" borderId="0" xfId="0" applyFill="1" applyAlignment="1">
      <alignment/>
    </xf>
    <xf numFmtId="4" fontId="134" fillId="0" borderId="51" xfId="100" applyNumberFormat="1" applyFont="1" applyFill="1" applyBorder="1" applyAlignment="1" applyProtection="1">
      <alignment horizontal="center" vertical="center" wrapText="1"/>
      <protection/>
    </xf>
    <xf numFmtId="0" fontId="130" fillId="0" borderId="86" xfId="0" applyFont="1" applyBorder="1" applyAlignment="1" applyProtection="1">
      <alignment horizontal="left" vertical="center"/>
      <protection/>
    </xf>
    <xf numFmtId="0" fontId="128" fillId="36" borderId="57" xfId="0" applyFont="1" applyFill="1" applyBorder="1" applyAlignment="1" applyProtection="1">
      <alignment vertical="center"/>
      <protection locked="0"/>
    </xf>
    <xf numFmtId="0" fontId="130" fillId="0" borderId="57" xfId="0" applyFont="1" applyBorder="1" applyAlignment="1" applyProtection="1">
      <alignment vertical="center"/>
      <protection/>
    </xf>
    <xf numFmtId="0" fontId="128" fillId="0" borderId="57" xfId="0" applyFont="1" applyBorder="1" applyAlignment="1" applyProtection="1">
      <alignment vertical="center"/>
      <protection/>
    </xf>
    <xf numFmtId="0" fontId="128" fillId="0" borderId="87" xfId="0" applyFont="1" applyBorder="1" applyAlignment="1" applyProtection="1">
      <alignment vertical="center"/>
      <protection/>
    </xf>
    <xf numFmtId="0" fontId="130" fillId="0" borderId="75" xfId="0" applyFont="1" applyBorder="1" applyAlignment="1" applyProtection="1">
      <alignment horizontal="left" vertical="center"/>
      <protection/>
    </xf>
    <xf numFmtId="0" fontId="130" fillId="0" borderId="73" xfId="0" applyFont="1" applyBorder="1" applyAlignment="1" applyProtection="1">
      <alignment vertical="center"/>
      <protection/>
    </xf>
    <xf numFmtId="0" fontId="128" fillId="0" borderId="73" xfId="0" applyFont="1" applyBorder="1" applyAlignment="1" applyProtection="1">
      <alignment vertical="center"/>
      <protection/>
    </xf>
    <xf numFmtId="0" fontId="128" fillId="0" borderId="82" xfId="0" applyFont="1" applyBorder="1" applyAlignment="1" applyProtection="1">
      <alignment vertical="center"/>
      <protection/>
    </xf>
    <xf numFmtId="0" fontId="128" fillId="0" borderId="73" xfId="0" applyFont="1" applyFill="1" applyBorder="1" applyAlignment="1" applyProtection="1">
      <alignment vertical="center"/>
      <protection locked="0"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8" applyFont="1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49" fontId="0" fillId="0" borderId="9" xfId="10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0" fontId="2" fillId="0" borderId="9" xfId="100" applyFont="1" applyBorder="1" applyAlignment="1" applyProtection="1">
      <alignment horizontal="left" vertical="center" wrapText="1"/>
      <protection/>
    </xf>
    <xf numFmtId="0" fontId="0" fillId="0" borderId="9" xfId="94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4" fontId="18" fillId="36" borderId="31" xfId="100" applyNumberFormat="1" applyFont="1" applyFill="1" applyBorder="1" applyAlignment="1" applyProtection="1">
      <alignment horizontal="center" vertical="center"/>
      <protection locked="0"/>
    </xf>
    <xf numFmtId="49" fontId="0" fillId="36" borderId="56" xfId="11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" fontId="21" fillId="31" borderId="9" xfId="100" applyNumberFormat="1" applyFont="1" applyFill="1" applyBorder="1" applyAlignment="1" applyProtection="1">
      <alignment horizontal="center" vertical="center" wrapText="1"/>
      <protection locked="0"/>
    </xf>
    <xf numFmtId="4" fontId="124" fillId="36" borderId="9" xfId="0" applyNumberFormat="1" applyFont="1" applyFill="1" applyBorder="1" applyAlignment="1">
      <alignment horizontal="center" vertical="center"/>
    </xf>
    <xf numFmtId="0" fontId="16" fillId="0" borderId="72" xfId="100" applyFont="1" applyBorder="1" applyAlignment="1" applyProtection="1">
      <alignment vertical="center"/>
      <protection/>
    </xf>
    <xf numFmtId="0" fontId="124" fillId="0" borderId="72" xfId="0" applyFont="1" applyBorder="1" applyAlignment="1" applyProtection="1">
      <alignment/>
      <protection/>
    </xf>
    <xf numFmtId="0" fontId="16" fillId="0" borderId="64" xfId="100" applyFont="1" applyBorder="1" applyAlignment="1" applyProtection="1">
      <alignment horizontal="center" vertical="center" wrapText="1"/>
      <protection/>
    </xf>
    <xf numFmtId="0" fontId="16" fillId="0" borderId="0" xfId="100" applyFont="1" applyFill="1" applyBorder="1" applyAlignment="1" applyProtection="1">
      <alignment horizontal="center" vertical="center" wrapText="1"/>
      <protection/>
    </xf>
    <xf numFmtId="0" fontId="16" fillId="0" borderId="59" xfId="100" applyFont="1" applyFill="1" applyBorder="1" applyAlignment="1" applyProtection="1">
      <alignment horizontal="center" vertical="center" wrapText="1"/>
      <protection/>
    </xf>
    <xf numFmtId="0" fontId="16" fillId="0" borderId="30" xfId="100" applyFont="1" applyFill="1" applyBorder="1" applyAlignment="1" applyProtection="1">
      <alignment horizontal="center" vertical="center" wrapText="1"/>
      <protection/>
    </xf>
    <xf numFmtId="0" fontId="34" fillId="0" borderId="0" xfId="120" applyFont="1" applyAlignment="1">
      <alignment horizontal="center" wrapText="1"/>
      <protection/>
    </xf>
    <xf numFmtId="0" fontId="4" fillId="0" borderId="0" xfId="112">
      <alignment/>
      <protection/>
    </xf>
    <xf numFmtId="0" fontId="6" fillId="0" borderId="9" xfId="112" applyFont="1" applyBorder="1" applyAlignment="1">
      <alignment horizontal="center" vertical="center" wrapText="1"/>
      <protection/>
    </xf>
    <xf numFmtId="49" fontId="7" fillId="0" borderId="9" xfId="112" applyNumberFormat="1" applyFont="1" applyBorder="1" applyAlignment="1">
      <alignment horizontal="center" vertical="center" wrapText="1"/>
      <protection/>
    </xf>
    <xf numFmtId="0" fontId="73" fillId="0" borderId="9" xfId="112" applyFont="1" applyBorder="1" applyAlignment="1" applyProtection="1">
      <alignment horizontal="center" vertical="center" wrapText="1"/>
      <protection/>
    </xf>
    <xf numFmtId="0" fontId="73" fillId="0" borderId="9" xfId="112" applyFont="1" applyBorder="1" applyAlignment="1" applyProtection="1">
      <alignment vertical="center" wrapText="1"/>
      <protection/>
    </xf>
    <xf numFmtId="172" fontId="4" fillId="36" borderId="9" xfId="131" applyNumberFormat="1" applyFont="1" applyFill="1" applyBorder="1" applyAlignment="1" applyProtection="1">
      <alignment horizontal="center" vertical="center"/>
      <protection locked="0"/>
    </xf>
    <xf numFmtId="172" fontId="4" fillId="0" borderId="9" xfId="131" applyNumberFormat="1" applyFont="1" applyFill="1" applyBorder="1" applyAlignment="1" applyProtection="1">
      <alignment horizontal="center" vertical="center"/>
      <protection/>
    </xf>
    <xf numFmtId="172" fontId="4" fillId="0" borderId="9" xfId="131" applyNumberFormat="1" applyFont="1" applyBorder="1" applyAlignment="1">
      <alignment horizontal="center" vertical="center"/>
    </xf>
    <xf numFmtId="0" fontId="16" fillId="0" borderId="33" xfId="100" applyFont="1" applyFill="1" applyBorder="1" applyAlignment="1" applyProtection="1">
      <alignment horizontal="center" vertical="center"/>
      <protection/>
    </xf>
    <xf numFmtId="0" fontId="16" fillId="0" borderId="71" xfId="100" applyFont="1" applyFill="1" applyBorder="1" applyAlignment="1" applyProtection="1">
      <alignment horizontal="center" vertical="center"/>
      <protection/>
    </xf>
    <xf numFmtId="0" fontId="16" fillId="0" borderId="8" xfId="100" applyFont="1" applyFill="1" applyBorder="1" applyAlignment="1" applyProtection="1">
      <alignment horizontal="center" vertical="center"/>
      <protection/>
    </xf>
    <xf numFmtId="172" fontId="16" fillId="0" borderId="33" xfId="100" applyNumberFormat="1" applyFont="1" applyFill="1" applyBorder="1" applyAlignment="1" applyProtection="1">
      <alignment horizontal="center" vertical="center"/>
      <protection/>
    </xf>
    <xf numFmtId="0" fontId="16" fillId="0" borderId="33" xfId="98" applyFont="1" applyFill="1" applyBorder="1" applyAlignment="1" applyProtection="1">
      <alignment horizontal="center"/>
      <protection/>
    </xf>
    <xf numFmtId="0" fontId="16" fillId="0" borderId="34" xfId="100" applyFont="1" applyFill="1" applyBorder="1" applyAlignment="1" applyProtection="1">
      <alignment horizontal="center" vertical="center"/>
      <protection/>
    </xf>
    <xf numFmtId="0" fontId="16" fillId="42" borderId="9" xfId="98" applyFont="1" applyFill="1" applyBorder="1" applyAlignment="1" applyProtection="1">
      <alignment wrapText="1"/>
      <protection/>
    </xf>
    <xf numFmtId="0" fontId="16" fillId="42" borderId="40" xfId="100" applyFont="1" applyFill="1" applyBorder="1" applyAlignment="1" applyProtection="1">
      <alignment horizontal="center" vertical="center"/>
      <protection/>
    </xf>
    <xf numFmtId="0" fontId="16" fillId="42" borderId="41" xfId="100" applyFont="1" applyFill="1" applyBorder="1" applyAlignment="1" applyProtection="1">
      <alignment horizontal="center" vertical="center"/>
      <protection/>
    </xf>
    <xf numFmtId="0" fontId="16" fillId="42" borderId="42" xfId="100" applyFont="1" applyFill="1" applyBorder="1" applyAlignment="1" applyProtection="1">
      <alignment horizontal="center" vertical="center"/>
      <protection/>
    </xf>
    <xf numFmtId="0" fontId="16" fillId="42" borderId="43" xfId="100" applyFont="1" applyFill="1" applyBorder="1" applyAlignment="1" applyProtection="1">
      <alignment horizontal="center" vertical="center"/>
      <protection/>
    </xf>
    <xf numFmtId="0" fontId="16" fillId="42" borderId="44" xfId="100" applyFont="1" applyFill="1" applyBorder="1" applyAlignment="1" applyProtection="1">
      <alignment horizontal="center" vertical="center"/>
      <protection/>
    </xf>
    <xf numFmtId="1" fontId="18" fillId="42" borderId="40" xfId="98" applyNumberFormat="1" applyFont="1" applyFill="1" applyBorder="1" applyAlignment="1" applyProtection="1">
      <alignment horizontal="center" vertical="center"/>
      <protection/>
    </xf>
    <xf numFmtId="0" fontId="18" fillId="42" borderId="21" xfId="98" applyFont="1" applyFill="1" applyBorder="1" applyAlignment="1" applyProtection="1">
      <alignment wrapText="1"/>
      <protection/>
    </xf>
    <xf numFmtId="49" fontId="16" fillId="45" borderId="14" xfId="100" applyNumberFormat="1" applyFont="1" applyFill="1" applyBorder="1" applyAlignment="1" applyProtection="1">
      <alignment horizontal="center" vertical="center"/>
      <protection/>
    </xf>
    <xf numFmtId="49" fontId="16" fillId="45" borderId="42" xfId="100" applyNumberFormat="1" applyFont="1" applyFill="1" applyBorder="1" applyAlignment="1" applyProtection="1">
      <alignment horizontal="center" vertical="center"/>
      <protection/>
    </xf>
    <xf numFmtId="4" fontId="18" fillId="42" borderId="19" xfId="100" applyNumberFormat="1" applyFont="1" applyFill="1" applyBorder="1" applyAlignment="1" applyProtection="1">
      <alignment horizontal="center" vertical="center"/>
      <protection/>
    </xf>
    <xf numFmtId="0" fontId="127" fillId="0" borderId="80" xfId="98" applyFont="1" applyFill="1" applyBorder="1" applyAlignment="1" applyProtection="1">
      <alignment horizontal="center" vertical="center"/>
      <protection/>
    </xf>
    <xf numFmtId="0" fontId="126" fillId="0" borderId="88" xfId="98" applyFont="1" applyFill="1" applyBorder="1" applyProtection="1">
      <alignment/>
      <protection/>
    </xf>
    <xf numFmtId="0" fontId="126" fillId="0" borderId="88" xfId="98" applyFont="1" applyFill="1" applyBorder="1" applyAlignment="1" applyProtection="1">
      <alignment horizontal="center" vertical="center"/>
      <protection/>
    </xf>
    <xf numFmtId="49" fontId="16" fillId="45" borderId="26" xfId="100" applyNumberFormat="1" applyFont="1" applyFill="1" applyBorder="1" applyAlignment="1" applyProtection="1">
      <alignment horizontal="center" vertical="center"/>
      <protection/>
    </xf>
    <xf numFmtId="0" fontId="16" fillId="42" borderId="27" xfId="98" applyFont="1" applyFill="1" applyBorder="1" applyAlignment="1" applyProtection="1">
      <alignment wrapText="1"/>
      <protection/>
    </xf>
    <xf numFmtId="0" fontId="16" fillId="42" borderId="71" xfId="98" applyFont="1" applyFill="1" applyBorder="1" applyAlignment="1" applyProtection="1">
      <alignment horizontal="center" vertical="center"/>
      <protection/>
    </xf>
    <xf numFmtId="0" fontId="16" fillId="42" borderId="30" xfId="98" applyFont="1" applyFill="1" applyBorder="1" applyAlignment="1" applyProtection="1">
      <alignment horizontal="center" vertical="center"/>
      <protection/>
    </xf>
    <xf numFmtId="0" fontId="16" fillId="42" borderId="44" xfId="98" applyFont="1" applyFill="1" applyBorder="1" applyAlignment="1" applyProtection="1">
      <alignment horizontal="center" vertical="center"/>
      <protection/>
    </xf>
    <xf numFmtId="0" fontId="126" fillId="42" borderId="71" xfId="98" applyFont="1" applyFill="1" applyBorder="1" applyAlignment="1" applyProtection="1">
      <alignment horizontal="center" vertical="center"/>
      <protection/>
    </xf>
    <xf numFmtId="0" fontId="126" fillId="42" borderId="30" xfId="98" applyFont="1" applyFill="1" applyBorder="1" applyAlignment="1" applyProtection="1">
      <alignment horizontal="center" vertical="center"/>
      <protection/>
    </xf>
    <xf numFmtId="0" fontId="18" fillId="42" borderId="26" xfId="98" applyFont="1" applyFill="1" applyBorder="1" applyAlignment="1" applyProtection="1">
      <alignment horizontal="center" vertical="center"/>
      <protection/>
    </xf>
    <xf numFmtId="0" fontId="18" fillId="42" borderId="27" xfId="98" applyFont="1" applyFill="1" applyBorder="1" applyAlignment="1" applyProtection="1">
      <alignment vertical="center" wrapText="1"/>
      <protection/>
    </xf>
    <xf numFmtId="0" fontId="126" fillId="42" borderId="29" xfId="98" applyFont="1" applyFill="1" applyBorder="1" applyAlignment="1" applyProtection="1">
      <alignment horizontal="center" vertical="center"/>
      <protection/>
    </xf>
    <xf numFmtId="0" fontId="16" fillId="45" borderId="43" xfId="98" applyFont="1" applyFill="1" applyBorder="1" applyAlignment="1" applyProtection="1">
      <alignment wrapText="1"/>
      <protection/>
    </xf>
    <xf numFmtId="0" fontId="16" fillId="42" borderId="86" xfId="98" applyFont="1" applyFill="1" applyBorder="1" applyAlignment="1" applyProtection="1">
      <alignment horizontal="center" vertical="center"/>
      <protection/>
    </xf>
    <xf numFmtId="0" fontId="16" fillId="42" borderId="57" xfId="98" applyFont="1" applyFill="1" applyBorder="1" applyAlignment="1" applyProtection="1">
      <alignment horizontal="center" vertical="center"/>
      <protection/>
    </xf>
    <xf numFmtId="0" fontId="16" fillId="42" borderId="87" xfId="98" applyFont="1" applyFill="1" applyBorder="1" applyAlignment="1" applyProtection="1">
      <alignment horizontal="center" vertical="center"/>
      <protection/>
    </xf>
    <xf numFmtId="0" fontId="16" fillId="42" borderId="28" xfId="98" applyFont="1" applyFill="1" applyBorder="1" applyAlignment="1" applyProtection="1">
      <alignment horizontal="center" vertical="center"/>
      <protection/>
    </xf>
    <xf numFmtId="4" fontId="18" fillId="4" borderId="53" xfId="100" applyNumberFormat="1" applyFont="1" applyFill="1" applyBorder="1" applyAlignment="1" applyProtection="1">
      <alignment horizontal="center" vertical="center" wrapText="1"/>
      <protection locked="0"/>
    </xf>
    <xf numFmtId="4" fontId="16" fillId="4" borderId="21" xfId="100" applyNumberFormat="1" applyFont="1" applyFill="1" applyBorder="1" applyAlignment="1" applyProtection="1">
      <alignment horizontal="center" vertical="center" wrapText="1"/>
      <protection locked="0"/>
    </xf>
    <xf numFmtId="4" fontId="16" fillId="4" borderId="45" xfId="100" applyNumberFormat="1" applyFont="1" applyFill="1" applyBorder="1" applyAlignment="1" applyProtection="1">
      <alignment horizontal="center" vertical="center" wrapText="1"/>
      <protection locked="0"/>
    </xf>
    <xf numFmtId="4" fontId="16" fillId="4" borderId="53" xfId="100" applyNumberFormat="1" applyFont="1" applyFill="1" applyBorder="1" applyAlignment="1" applyProtection="1">
      <alignment horizontal="center" vertical="center" wrapText="1"/>
      <protection locked="0"/>
    </xf>
    <xf numFmtId="4" fontId="16" fillId="4" borderId="9" xfId="100" applyNumberFormat="1" applyFont="1" applyFill="1" applyBorder="1" applyAlignment="1" applyProtection="1">
      <alignment horizontal="center" vertical="center" wrapText="1"/>
      <protection locked="0"/>
    </xf>
    <xf numFmtId="4" fontId="16" fillId="4" borderId="9" xfId="100" applyNumberFormat="1" applyFont="1" applyFill="1" applyBorder="1" applyAlignment="1" applyProtection="1">
      <alignment horizontal="center" vertical="center" wrapText="1"/>
      <protection/>
    </xf>
    <xf numFmtId="4" fontId="16" fillId="0" borderId="30" xfId="100" applyNumberFormat="1" applyFont="1" applyFill="1" applyBorder="1" applyAlignment="1" applyProtection="1">
      <alignment horizontal="center" vertical="center"/>
      <protection locked="0"/>
    </xf>
    <xf numFmtId="4" fontId="16" fillId="41" borderId="42" xfId="100" applyNumberFormat="1" applyFont="1" applyFill="1" applyBorder="1" applyAlignment="1" applyProtection="1">
      <alignment horizontal="center" vertical="center" wrapText="1"/>
      <protection/>
    </xf>
    <xf numFmtId="2" fontId="18" fillId="0" borderId="89" xfId="100" applyNumberFormat="1" applyFont="1" applyFill="1" applyBorder="1" applyAlignment="1" applyProtection="1">
      <alignment horizontal="center" vertical="center"/>
      <protection/>
    </xf>
    <xf numFmtId="2" fontId="18" fillId="0" borderId="50" xfId="100" applyNumberFormat="1" applyFont="1" applyFill="1" applyBorder="1" applyAlignment="1" applyProtection="1">
      <alignment horizontal="center" vertical="center" wrapText="1"/>
      <protection/>
    </xf>
    <xf numFmtId="2" fontId="16" fillId="0" borderId="30" xfId="100" applyNumberFormat="1" applyFont="1" applyFill="1" applyBorder="1" applyAlignment="1" applyProtection="1">
      <alignment horizontal="center" vertical="center" wrapText="1"/>
      <protection/>
    </xf>
    <xf numFmtId="2" fontId="16" fillId="0" borderId="42" xfId="100" applyNumberFormat="1" applyFont="1" applyFill="1" applyBorder="1" applyAlignment="1" applyProtection="1">
      <alignment horizontal="center" vertical="center"/>
      <protection/>
    </xf>
    <xf numFmtId="2" fontId="16" fillId="0" borderId="40" xfId="100" applyNumberFormat="1" applyFont="1" applyFill="1" applyBorder="1" applyAlignment="1" applyProtection="1">
      <alignment horizontal="center" vertical="center"/>
      <protection/>
    </xf>
    <xf numFmtId="2" fontId="16" fillId="0" borderId="50" xfId="100" applyNumberFormat="1" applyFont="1" applyFill="1" applyBorder="1" applyAlignment="1" applyProtection="1">
      <alignment horizontal="center" vertical="center" wrapText="1"/>
      <protection/>
    </xf>
    <xf numFmtId="2" fontId="16" fillId="0" borderId="90" xfId="100" applyNumberFormat="1" applyFont="1" applyFill="1" applyBorder="1" applyAlignment="1" applyProtection="1">
      <alignment horizontal="center" vertical="center"/>
      <protection/>
    </xf>
    <xf numFmtId="4" fontId="134" fillId="0" borderId="46" xfId="100" applyNumberFormat="1" applyFont="1" applyFill="1" applyBorder="1" applyAlignment="1" applyProtection="1">
      <alignment horizontal="center" vertical="center" wrapText="1"/>
      <protection/>
    </xf>
    <xf numFmtId="2" fontId="16" fillId="36" borderId="89" xfId="100" applyNumberFormat="1" applyFont="1" applyFill="1" applyBorder="1" applyAlignment="1" applyProtection="1">
      <alignment horizontal="center" vertical="center"/>
      <protection locked="0"/>
    </xf>
    <xf numFmtId="2" fontId="16" fillId="0" borderId="89" xfId="100" applyNumberFormat="1" applyFont="1" applyFill="1" applyBorder="1" applyAlignment="1" applyProtection="1">
      <alignment horizontal="center" vertical="center"/>
      <protection/>
    </xf>
    <xf numFmtId="2" fontId="16" fillId="0" borderId="59" xfId="100" applyNumberFormat="1" applyFont="1" applyFill="1" applyBorder="1" applyAlignment="1" applyProtection="1">
      <alignment horizontal="center" vertical="center"/>
      <protection/>
    </xf>
    <xf numFmtId="4" fontId="16" fillId="43" borderId="68" xfId="100" applyNumberFormat="1" applyFont="1" applyFill="1" applyBorder="1" applyAlignment="1" applyProtection="1">
      <alignment horizontal="center" vertical="center"/>
      <protection/>
    </xf>
    <xf numFmtId="2" fontId="126" fillId="0" borderId="0" xfId="100" applyNumberFormat="1" applyFont="1" applyFill="1" applyAlignment="1" applyProtection="1">
      <alignment vertical="center"/>
      <protection/>
    </xf>
    <xf numFmtId="2" fontId="16" fillId="0" borderId="64" xfId="100" applyNumberFormat="1" applyFont="1" applyFill="1" applyBorder="1" applyAlignment="1" applyProtection="1">
      <alignment horizontal="center" vertical="center"/>
      <protection/>
    </xf>
    <xf numFmtId="2" fontId="16" fillId="0" borderId="0" xfId="100" applyNumberFormat="1" applyFont="1" applyFill="1" applyBorder="1" applyAlignment="1" applyProtection="1">
      <alignment horizontal="left" vertical="center" wrapText="1" indent="2"/>
      <protection/>
    </xf>
    <xf numFmtId="2" fontId="134" fillId="0" borderId="54" xfId="128" applyNumberFormat="1" applyFont="1" applyFill="1" applyBorder="1" applyAlignment="1" applyProtection="1">
      <alignment horizontal="center" vertical="center"/>
      <protection/>
    </xf>
    <xf numFmtId="2" fontId="134" fillId="0" borderId="80" xfId="100" applyNumberFormat="1" applyFont="1" applyFill="1" applyBorder="1" applyAlignment="1" applyProtection="1">
      <alignment horizontal="center" vertical="center" wrapText="1"/>
      <protection/>
    </xf>
    <xf numFmtId="2" fontId="134" fillId="0" borderId="60" xfId="100" applyNumberFormat="1" applyFont="1" applyFill="1" applyBorder="1" applyAlignment="1" applyProtection="1">
      <alignment horizontal="center" vertical="center" wrapText="1"/>
      <protection/>
    </xf>
    <xf numFmtId="2" fontId="16" fillId="0" borderId="88" xfId="100" applyNumberFormat="1" applyFont="1" applyFill="1" applyBorder="1" applyAlignment="1" applyProtection="1">
      <alignment horizontal="center" vertical="center" wrapText="1"/>
      <protection/>
    </xf>
    <xf numFmtId="2" fontId="126" fillId="0" borderId="0" xfId="0" applyNumberFormat="1" applyFont="1" applyFill="1" applyAlignment="1" applyProtection="1">
      <alignment/>
      <protection/>
    </xf>
    <xf numFmtId="0" fontId="16" fillId="36" borderId="54" xfId="100" applyFont="1" applyFill="1" applyBorder="1" applyAlignment="1" applyProtection="1">
      <alignment horizontal="center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9" xfId="100" applyNumberFormat="1" applyFont="1" applyFill="1" applyBorder="1" applyAlignment="1" applyProtection="1">
      <alignment vertical="center" wrapText="1"/>
      <protection locked="0"/>
    </xf>
    <xf numFmtId="49" fontId="0" fillId="36" borderId="56" xfId="116" applyNumberFormat="1" applyFont="1" applyFill="1" applyBorder="1" applyAlignment="1" applyProtection="1">
      <alignment horizontal="center" vertical="center" wrapText="1"/>
      <protection locked="0"/>
    </xf>
    <xf numFmtId="4" fontId="16" fillId="42" borderId="85" xfId="100" applyNumberFormat="1" applyFont="1" applyFill="1" applyBorder="1" applyAlignment="1" applyProtection="1">
      <alignment horizontal="center" vertical="center" wrapText="1"/>
      <protection/>
    </xf>
    <xf numFmtId="4" fontId="16" fillId="42" borderId="85" xfId="0" applyNumberFormat="1" applyFont="1" applyFill="1" applyBorder="1" applyAlignment="1" applyProtection="1">
      <alignment horizontal="center" vertical="center" wrapText="1"/>
      <protection/>
    </xf>
    <xf numFmtId="4" fontId="16" fillId="42" borderId="0" xfId="0" applyNumberFormat="1" applyFont="1" applyFill="1" applyBorder="1" applyAlignment="1" applyProtection="1">
      <alignment horizontal="center" vertical="center" wrapText="1"/>
      <protection/>
    </xf>
    <xf numFmtId="4" fontId="16" fillId="42" borderId="38" xfId="0" applyNumberFormat="1" applyFont="1" applyFill="1" applyBorder="1" applyAlignment="1" applyProtection="1">
      <alignment horizontal="center" vertical="center" wrapText="1"/>
      <protection/>
    </xf>
    <xf numFmtId="0" fontId="129" fillId="0" borderId="0" xfId="0" applyFont="1" applyAlignment="1" applyProtection="1">
      <alignment horizontal="center"/>
      <protection/>
    </xf>
    <xf numFmtId="0" fontId="130" fillId="0" borderId="42" xfId="0" applyFont="1" applyBorder="1" applyAlignment="1" applyProtection="1">
      <alignment horizontal="center" vertical="center" wrapText="1"/>
      <protection/>
    </xf>
    <xf numFmtId="4" fontId="6" fillId="36" borderId="68" xfId="0" applyNumberFormat="1" applyFont="1" applyFill="1" applyBorder="1" applyAlignment="1" applyProtection="1">
      <alignment horizontal="center" vertical="center" wrapText="1"/>
      <protection locked="0"/>
    </xf>
    <xf numFmtId="0" fontId="16" fillId="50" borderId="40" xfId="100" applyFont="1" applyFill="1" applyBorder="1" applyAlignment="1" applyProtection="1">
      <alignment horizontal="center" vertical="center" wrapText="1"/>
      <protection/>
    </xf>
    <xf numFmtId="0" fontId="16" fillId="42" borderId="21" xfId="0" applyFont="1" applyFill="1" applyBorder="1" applyAlignment="1" applyProtection="1">
      <alignment horizontal="center" vertical="center" wrapText="1"/>
      <protection/>
    </xf>
    <xf numFmtId="0" fontId="16" fillId="42" borderId="41" xfId="0" applyFont="1" applyFill="1" applyBorder="1" applyAlignment="1" applyProtection="1">
      <alignment horizontal="center" vertical="center" wrapText="1"/>
      <protection/>
    </xf>
    <xf numFmtId="0" fontId="16" fillId="42" borderId="14" xfId="0" applyFont="1" applyFill="1" applyBorder="1" applyAlignment="1" applyProtection="1">
      <alignment horizontal="center" vertical="center" wrapText="1"/>
      <protection/>
    </xf>
    <xf numFmtId="0" fontId="16" fillId="42" borderId="9" xfId="0" applyFont="1" applyFill="1" applyBorder="1" applyAlignment="1" applyProtection="1">
      <alignment horizontal="center" vertical="center" wrapText="1"/>
      <protection/>
    </xf>
    <xf numFmtId="0" fontId="16" fillId="42" borderId="30" xfId="0" applyFont="1" applyFill="1" applyBorder="1" applyAlignment="1" applyProtection="1">
      <alignment horizontal="center" vertical="center" wrapText="1"/>
      <protection/>
    </xf>
    <xf numFmtId="0" fontId="16" fillId="0" borderId="65" xfId="100" applyFont="1" applyFill="1" applyBorder="1" applyAlignment="1" applyProtection="1">
      <alignment horizontal="center" vertical="center"/>
      <protection/>
    </xf>
    <xf numFmtId="4" fontId="16" fillId="0" borderId="37" xfId="100" applyNumberFormat="1" applyFont="1" applyFill="1" applyBorder="1" applyAlignment="1" applyProtection="1">
      <alignment horizontal="center" vertical="center" wrapText="1"/>
      <protection/>
    </xf>
    <xf numFmtId="4" fontId="16" fillId="0" borderId="28" xfId="100" applyNumberFormat="1" applyFont="1" applyFill="1" applyBorder="1" applyAlignment="1" applyProtection="1">
      <alignment horizontal="center" vertical="center" wrapText="1"/>
      <protection/>
    </xf>
    <xf numFmtId="4" fontId="16" fillId="0" borderId="27" xfId="100" applyNumberFormat="1" applyFont="1" applyFill="1" applyBorder="1" applyAlignment="1" applyProtection="1">
      <alignment horizontal="center" vertical="center" wrapText="1"/>
      <protection/>
    </xf>
    <xf numFmtId="4" fontId="16" fillId="36" borderId="61" xfId="100" applyNumberFormat="1" applyFont="1" applyFill="1" applyBorder="1" applyAlignment="1" applyProtection="1">
      <alignment horizontal="center" vertical="center" wrapText="1"/>
      <protection locked="0"/>
    </xf>
    <xf numFmtId="4" fontId="16" fillId="0" borderId="38" xfId="100" applyNumberFormat="1" applyFont="1" applyFill="1" applyBorder="1" applyAlignment="1" applyProtection="1">
      <alignment horizontal="center" vertical="center" wrapText="1"/>
      <protection/>
    </xf>
    <xf numFmtId="0" fontId="16" fillId="51" borderId="0" xfId="100" applyFont="1" applyFill="1" applyBorder="1" applyAlignment="1" applyProtection="1">
      <alignment horizontal="left" vertical="center" wrapText="1" indent="2"/>
      <protection/>
    </xf>
    <xf numFmtId="0" fontId="128" fillId="0" borderId="9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18" fillId="0" borderId="32" xfId="100" applyNumberFormat="1" applyFont="1" applyFill="1" applyBorder="1" applyAlignment="1" applyProtection="1">
      <alignment horizontal="center" vertical="center"/>
      <protection/>
    </xf>
    <xf numFmtId="0" fontId="16" fillId="0" borderId="72" xfId="100" applyFont="1" applyFill="1" applyBorder="1" applyAlignment="1" applyProtection="1">
      <alignment vertical="center" wrapText="1"/>
      <protection/>
    </xf>
    <xf numFmtId="0" fontId="16" fillId="0" borderId="73" xfId="100" applyFont="1" applyFill="1" applyBorder="1" applyAlignment="1" applyProtection="1">
      <alignment vertical="center" wrapText="1"/>
      <protection/>
    </xf>
    <xf numFmtId="0" fontId="16" fillId="0" borderId="78" xfId="100" applyFont="1" applyFill="1" applyBorder="1" applyAlignment="1" applyProtection="1">
      <alignment vertical="center" wrapText="1"/>
      <protection/>
    </xf>
    <xf numFmtId="4" fontId="18" fillId="0" borderId="18" xfId="100" applyNumberFormat="1" applyFont="1" applyFill="1" applyBorder="1" applyAlignment="1" applyProtection="1">
      <alignment horizontal="center" vertical="center"/>
      <protection/>
    </xf>
    <xf numFmtId="4" fontId="18" fillId="0" borderId="39" xfId="100" applyNumberFormat="1" applyFont="1" applyFill="1" applyBorder="1" applyAlignment="1" applyProtection="1">
      <alignment horizontal="center" vertical="center"/>
      <protection/>
    </xf>
    <xf numFmtId="2" fontId="16" fillId="42" borderId="42" xfId="0" applyNumberFormat="1" applyFont="1" applyFill="1" applyBorder="1" applyAlignment="1" applyProtection="1">
      <alignment horizontal="center" vertical="center" wrapText="1"/>
      <protection/>
    </xf>
    <xf numFmtId="2" fontId="16" fillId="42" borderId="43" xfId="0" applyNumberFormat="1" applyFont="1" applyFill="1" applyBorder="1" applyAlignment="1" applyProtection="1">
      <alignment horizontal="center" vertical="center" wrapText="1"/>
      <protection/>
    </xf>
    <xf numFmtId="2" fontId="16" fillId="42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100" applyFont="1" applyFill="1" applyBorder="1" applyAlignment="1" applyProtection="1">
      <alignment vertical="center" wrapText="1"/>
      <protection/>
    </xf>
    <xf numFmtId="0" fontId="16" fillId="42" borderId="85" xfId="100" applyFont="1" applyFill="1" applyBorder="1" applyAlignment="1" applyProtection="1">
      <alignment horizontal="center" vertical="center"/>
      <protection/>
    </xf>
    <xf numFmtId="0" fontId="16" fillId="42" borderId="85" xfId="100" applyFont="1" applyFill="1" applyBorder="1" applyAlignment="1" applyProtection="1">
      <alignment horizontal="center" vertical="center" wrapText="1"/>
      <protection/>
    </xf>
    <xf numFmtId="0" fontId="16" fillId="42" borderId="85" xfId="0" applyFont="1" applyFill="1" applyBorder="1" applyAlignment="1" applyProtection="1">
      <alignment horizontal="center" vertical="center" wrapText="1"/>
      <protection/>
    </xf>
    <xf numFmtId="0" fontId="16" fillId="42" borderId="0" xfId="100" applyFont="1" applyFill="1" applyBorder="1" applyAlignment="1" applyProtection="1">
      <alignment horizontal="center" vertical="center" wrapText="1"/>
      <protection/>
    </xf>
    <xf numFmtId="0" fontId="16" fillId="42" borderId="0" xfId="0" applyFont="1" applyFill="1" applyBorder="1" applyAlignment="1" applyProtection="1">
      <alignment horizontal="center" vertical="center" wrapText="1"/>
      <protection/>
    </xf>
    <xf numFmtId="0" fontId="16" fillId="42" borderId="0" xfId="0" applyFont="1" applyFill="1" applyAlignment="1" applyProtection="1">
      <alignment horizontal="center" vertical="center" wrapText="1"/>
      <protection/>
    </xf>
    <xf numFmtId="0" fontId="16" fillId="42" borderId="38" xfId="0" applyFont="1" applyFill="1" applyBorder="1" applyAlignment="1" applyProtection="1">
      <alignment horizontal="center" vertical="center" wrapText="1"/>
      <protection/>
    </xf>
    <xf numFmtId="0" fontId="130" fillId="0" borderId="9" xfId="0" applyFont="1" applyBorder="1" applyAlignment="1">
      <alignment horizontal="center" vertical="center" wrapText="1"/>
    </xf>
    <xf numFmtId="4" fontId="128" fillId="0" borderId="9" xfId="0" applyNumberFormat="1" applyFont="1" applyBorder="1" applyAlignment="1">
      <alignment horizontal="center" vertical="center" wrapText="1"/>
    </xf>
    <xf numFmtId="0" fontId="128" fillId="0" borderId="9" xfId="0" applyFont="1" applyBorder="1" applyAlignment="1">
      <alignment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" fontId="18" fillId="0" borderId="33" xfId="100" applyNumberFormat="1" applyFont="1" applyFill="1" applyBorder="1" applyAlignment="1" applyProtection="1">
      <alignment horizontal="center" vertical="center" wrapText="1"/>
      <protection/>
    </xf>
    <xf numFmtId="4" fontId="18" fillId="0" borderId="83" xfId="100" applyNumberFormat="1" applyFont="1" applyFill="1" applyBorder="1" applyAlignment="1" applyProtection="1">
      <alignment horizontal="center" vertical="center"/>
      <protection/>
    </xf>
    <xf numFmtId="0" fontId="15" fillId="36" borderId="56" xfId="116" applyFont="1" applyFill="1" applyBorder="1" applyAlignment="1" applyProtection="1">
      <alignment horizontal="center" vertical="center"/>
      <protection/>
    </xf>
    <xf numFmtId="0" fontId="15" fillId="36" borderId="56" xfId="116" applyFont="1" applyFill="1" applyBorder="1" applyAlignment="1" applyProtection="1">
      <alignment horizontal="center" vertical="center" wrapText="1"/>
      <protection/>
    </xf>
    <xf numFmtId="49" fontId="3" fillId="36" borderId="56" xfId="116" applyNumberFormat="1" applyFont="1" applyFill="1" applyBorder="1" applyAlignment="1" applyProtection="1">
      <alignment horizontal="center" vertical="center" wrapText="1"/>
      <protection/>
    </xf>
    <xf numFmtId="0" fontId="3" fillId="0" borderId="0" xfId="116" applyFont="1" applyFill="1" applyBorder="1" applyAlignment="1" applyProtection="1">
      <alignment horizontal="right" vertical="center" wrapText="1" indent="1"/>
      <protection locked="0"/>
    </xf>
    <xf numFmtId="4" fontId="16" fillId="0" borderId="72" xfId="100" applyNumberFormat="1" applyFont="1" applyFill="1" applyBorder="1" applyAlignment="1" applyProtection="1">
      <alignment horizontal="center" vertical="center" wrapText="1"/>
      <protection/>
    </xf>
    <xf numFmtId="4" fontId="16" fillId="0" borderId="73" xfId="100" applyNumberFormat="1" applyFont="1" applyFill="1" applyBorder="1" applyAlignment="1" applyProtection="1">
      <alignment horizontal="center" vertical="center" wrapText="1"/>
      <protection/>
    </xf>
    <xf numFmtId="4" fontId="134" fillId="0" borderId="73" xfId="100" applyNumberFormat="1" applyFont="1" applyFill="1" applyBorder="1" applyAlignment="1" applyProtection="1">
      <alignment horizontal="center" vertical="center"/>
      <protection/>
    </xf>
    <xf numFmtId="4" fontId="134" fillId="0" borderId="78" xfId="100" applyNumberFormat="1" applyFont="1" applyFill="1" applyBorder="1" applyAlignment="1" applyProtection="1">
      <alignment horizontal="center" vertical="center" wrapText="1"/>
      <protection/>
    </xf>
    <xf numFmtId="4" fontId="16" fillId="0" borderId="72" xfId="100" applyNumberFormat="1" applyFont="1" applyFill="1" applyBorder="1" applyAlignment="1" applyProtection="1">
      <alignment horizontal="center" vertical="center"/>
      <protection/>
    </xf>
    <xf numFmtId="2" fontId="134" fillId="0" borderId="0" xfId="100" applyNumberFormat="1" applyFont="1" applyFill="1" applyBorder="1" applyAlignment="1" applyProtection="1">
      <alignment horizontal="center" vertical="center" wrapText="1"/>
      <protection/>
    </xf>
    <xf numFmtId="4" fontId="16" fillId="0" borderId="73" xfId="100" applyNumberFormat="1" applyFont="1" applyFill="1" applyBorder="1" applyAlignment="1" applyProtection="1">
      <alignment horizontal="center" vertical="center"/>
      <protection/>
    </xf>
    <xf numFmtId="4" fontId="16" fillId="0" borderId="78" xfId="100" applyNumberFormat="1" applyFont="1" applyFill="1" applyBorder="1" applyAlignment="1" applyProtection="1">
      <alignment horizontal="center" vertical="center"/>
      <protection/>
    </xf>
    <xf numFmtId="4" fontId="32" fillId="0" borderId="72" xfId="100" applyNumberFormat="1" applyFont="1" applyFill="1" applyBorder="1" applyAlignment="1" applyProtection="1">
      <alignment horizontal="center" vertical="center" wrapText="1"/>
      <protection/>
    </xf>
    <xf numFmtId="4" fontId="32" fillId="0" borderId="73" xfId="100" applyNumberFormat="1" applyFont="1" applyFill="1" applyBorder="1" applyAlignment="1" applyProtection="1">
      <alignment horizontal="center" vertical="center" wrapText="1"/>
      <protection/>
    </xf>
    <xf numFmtId="4" fontId="16" fillId="0" borderId="75" xfId="100" applyNumberFormat="1" applyFont="1" applyFill="1" applyBorder="1" applyAlignment="1" applyProtection="1">
      <alignment horizontal="center" vertical="center"/>
      <protection/>
    </xf>
    <xf numFmtId="4" fontId="16" fillId="0" borderId="82" xfId="100" applyNumberFormat="1" applyFont="1" applyFill="1" applyBorder="1" applyAlignment="1" applyProtection="1">
      <alignment horizontal="center" vertical="center"/>
      <protection/>
    </xf>
    <xf numFmtId="4" fontId="16" fillId="0" borderId="75" xfId="100" applyNumberFormat="1" applyFont="1" applyFill="1" applyBorder="1" applyAlignment="1" applyProtection="1">
      <alignment horizontal="center" vertical="center" wrapText="1"/>
      <protection/>
    </xf>
    <xf numFmtId="4" fontId="134" fillId="0" borderId="73" xfId="100" applyNumberFormat="1" applyFont="1" applyFill="1" applyBorder="1" applyAlignment="1" applyProtection="1">
      <alignment horizontal="center" vertical="center" wrapText="1"/>
      <protection/>
    </xf>
    <xf numFmtId="4" fontId="9" fillId="0" borderId="39" xfId="100" applyNumberFormat="1" applyFont="1" applyFill="1" applyBorder="1" applyAlignment="1" applyProtection="1">
      <alignment horizontal="center" vertical="center"/>
      <protection/>
    </xf>
    <xf numFmtId="4" fontId="16" fillId="42" borderId="85" xfId="100" applyNumberFormat="1" applyFont="1" applyFill="1" applyBorder="1" applyAlignment="1" applyProtection="1">
      <alignment vertical="center"/>
      <protection/>
    </xf>
    <xf numFmtId="0" fontId="126" fillId="41" borderId="38" xfId="100" applyFont="1" applyFill="1" applyBorder="1" applyAlignment="1" applyProtection="1">
      <alignment horizontal="center" vertical="center"/>
      <protection/>
    </xf>
    <xf numFmtId="0" fontId="16" fillId="0" borderId="85" xfId="100" applyFont="1" applyFill="1" applyBorder="1" applyAlignment="1" applyProtection="1">
      <alignment horizontal="center" vertical="center"/>
      <protection/>
    </xf>
    <xf numFmtId="0" fontId="16" fillId="42" borderId="75" xfId="0" applyFont="1" applyFill="1" applyBorder="1" applyAlignment="1" applyProtection="1">
      <alignment horizontal="center" vertical="center" wrapText="1"/>
      <protection/>
    </xf>
    <xf numFmtId="0" fontId="16" fillId="42" borderId="73" xfId="0" applyFont="1" applyFill="1" applyBorder="1" applyAlignment="1" applyProtection="1">
      <alignment horizontal="center" vertical="center" wrapText="1"/>
      <protection/>
    </xf>
    <xf numFmtId="0" fontId="16" fillId="42" borderId="78" xfId="0" applyFont="1" applyFill="1" applyBorder="1" applyAlignment="1" applyProtection="1">
      <alignment horizontal="center" vertical="center" wrapText="1"/>
      <protection/>
    </xf>
    <xf numFmtId="2" fontId="16" fillId="42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00" applyFont="1" applyFill="1" applyBorder="1" applyAlignment="1" applyProtection="1">
      <alignment horizontal="left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0" fontId="16" fillId="0" borderId="72" xfId="100" applyFont="1" applyFill="1" applyBorder="1" applyAlignment="1" applyProtection="1">
      <alignment horizontal="center" vertical="center"/>
      <protection/>
    </xf>
    <xf numFmtId="49" fontId="18" fillId="0" borderId="78" xfId="113" applyNumberFormat="1" applyFont="1" applyFill="1" applyBorder="1" applyAlignment="1" applyProtection="1">
      <alignment horizontal="center" vertical="center" wrapText="1"/>
      <protection/>
    </xf>
    <xf numFmtId="49" fontId="18" fillId="0" borderId="39" xfId="113" applyNumberFormat="1" applyFont="1" applyFill="1" applyBorder="1" applyAlignment="1" applyProtection="1">
      <alignment horizontal="center" vertical="center" wrapText="1"/>
      <protection/>
    </xf>
    <xf numFmtId="0" fontId="16" fillId="0" borderId="73" xfId="100" applyFont="1" applyFill="1" applyBorder="1" applyAlignment="1" applyProtection="1">
      <alignment horizontal="center" vertical="center"/>
      <protection/>
    </xf>
    <xf numFmtId="0" fontId="16" fillId="0" borderId="0" xfId="100" applyFont="1" applyFill="1" applyBorder="1" applyAlignment="1" applyProtection="1">
      <alignment horizontal="center" vertical="center"/>
      <protection/>
    </xf>
    <xf numFmtId="0" fontId="18" fillId="0" borderId="39" xfId="100" applyFont="1" applyFill="1" applyBorder="1" applyAlignment="1" applyProtection="1">
      <alignment horizontal="center" vertical="center"/>
      <protection/>
    </xf>
    <xf numFmtId="0" fontId="16" fillId="0" borderId="78" xfId="100" applyFont="1" applyFill="1" applyBorder="1" applyAlignment="1" applyProtection="1">
      <alignment horizontal="center" vertical="center"/>
      <protection/>
    </xf>
    <xf numFmtId="2" fontId="16" fillId="0" borderId="0" xfId="100" applyNumberFormat="1" applyFont="1" applyFill="1" applyBorder="1" applyAlignment="1" applyProtection="1">
      <alignment horizontal="center" vertical="center"/>
      <protection/>
    </xf>
    <xf numFmtId="0" fontId="16" fillId="0" borderId="39" xfId="100" applyFont="1" applyFill="1" applyBorder="1" applyAlignment="1" applyProtection="1">
      <alignment horizontal="center" vertical="center"/>
      <protection/>
    </xf>
    <xf numFmtId="0" fontId="32" fillId="0" borderId="72" xfId="100" applyFont="1" applyFill="1" applyBorder="1" applyAlignment="1" applyProtection="1">
      <alignment horizontal="left" vertical="center" wrapText="1" indent="1"/>
      <protection/>
    </xf>
    <xf numFmtId="0" fontId="32" fillId="0" borderId="73" xfId="100" applyFont="1" applyFill="1" applyBorder="1" applyAlignment="1" applyProtection="1">
      <alignment horizontal="left" vertical="center" wrapText="1" indent="1"/>
      <protection/>
    </xf>
    <xf numFmtId="0" fontId="18" fillId="0" borderId="84" xfId="100" applyFont="1" applyFill="1" applyBorder="1" applyAlignment="1" applyProtection="1">
      <alignment horizontal="center" vertical="center"/>
      <protection/>
    </xf>
    <xf numFmtId="49" fontId="16" fillId="0" borderId="76" xfId="113" applyNumberFormat="1" applyFont="1" applyFill="1" applyBorder="1" applyAlignment="1" applyProtection="1">
      <alignment horizontal="center" vertical="center" wrapText="1"/>
      <protection/>
    </xf>
    <xf numFmtId="49" fontId="16" fillId="0" borderId="69" xfId="113" applyNumberFormat="1" applyFont="1" applyFill="1" applyBorder="1" applyAlignment="1" applyProtection="1">
      <alignment horizontal="center" vertical="center" wrapText="1"/>
      <protection/>
    </xf>
    <xf numFmtId="0" fontId="16" fillId="0" borderId="32" xfId="100" applyFont="1" applyFill="1" applyBorder="1" applyAlignment="1" applyProtection="1">
      <alignment horizontal="center" vertical="center"/>
      <protection/>
    </xf>
    <xf numFmtId="0" fontId="16" fillId="41" borderId="59" xfId="100" applyFont="1" applyFill="1" applyBorder="1" applyAlignment="1" applyProtection="1">
      <alignment horizontal="center" vertical="center"/>
      <protection/>
    </xf>
    <xf numFmtId="0" fontId="16" fillId="0" borderId="37" xfId="100" applyFont="1" applyFill="1" applyBorder="1" applyAlignment="1" applyProtection="1">
      <alignment horizontal="center" vertical="center"/>
      <protection/>
    </xf>
    <xf numFmtId="0" fontId="16" fillId="41" borderId="37" xfId="100" applyFont="1" applyFill="1" applyBorder="1" applyAlignment="1" applyProtection="1">
      <alignment horizontal="center" vertical="center"/>
      <protection/>
    </xf>
    <xf numFmtId="0" fontId="18" fillId="0" borderId="59" xfId="100" applyFont="1" applyFill="1" applyBorder="1" applyAlignment="1" applyProtection="1">
      <alignment horizontal="center" vertical="center"/>
      <protection/>
    </xf>
    <xf numFmtId="0" fontId="18" fillId="0" borderId="37" xfId="100" applyFont="1" applyFill="1" applyBorder="1" applyAlignment="1" applyProtection="1">
      <alignment horizontal="center" vertical="center"/>
      <protection/>
    </xf>
    <xf numFmtId="0" fontId="18" fillId="43" borderId="37" xfId="100" applyFont="1" applyFill="1" applyBorder="1" applyAlignment="1" applyProtection="1">
      <alignment horizontal="center" vertical="center"/>
      <protection/>
    </xf>
    <xf numFmtId="49" fontId="16" fillId="43" borderId="32" xfId="113" applyNumberFormat="1" applyFont="1" applyFill="1" applyBorder="1" applyAlignment="1" applyProtection="1">
      <alignment horizontal="center" vertical="center" wrapText="1"/>
      <protection/>
    </xf>
    <xf numFmtId="49" fontId="16" fillId="0" borderId="32" xfId="113" applyNumberFormat="1" applyFont="1" applyFill="1" applyBorder="1" applyAlignment="1" applyProtection="1">
      <alignment horizontal="center" vertical="center" wrapText="1"/>
      <protection/>
    </xf>
    <xf numFmtId="0" fontId="16" fillId="42" borderId="85" xfId="98" applyFont="1" applyFill="1" applyBorder="1" applyAlignment="1" applyProtection="1">
      <alignment horizontal="center" vertical="center"/>
      <protection/>
    </xf>
    <xf numFmtId="0" fontId="16" fillId="42" borderId="0" xfId="98" applyFont="1" applyFill="1" applyBorder="1" applyAlignment="1" applyProtection="1">
      <alignment horizontal="center" vertical="center"/>
      <protection/>
    </xf>
    <xf numFmtId="0" fontId="16" fillId="42" borderId="38" xfId="98" applyFont="1" applyFill="1" applyBorder="1" applyAlignment="1" applyProtection="1">
      <alignment horizontal="center" vertical="center"/>
      <protection/>
    </xf>
    <xf numFmtId="0" fontId="126" fillId="42" borderId="85" xfId="98" applyFont="1" applyFill="1" applyBorder="1" applyAlignment="1" applyProtection="1">
      <alignment horizontal="center" vertical="center"/>
      <protection/>
    </xf>
    <xf numFmtId="0" fontId="126" fillId="42" borderId="0" xfId="98" applyFont="1" applyFill="1" applyBorder="1" applyAlignment="1" applyProtection="1">
      <alignment horizontal="center" vertical="center"/>
      <protection/>
    </xf>
    <xf numFmtId="0" fontId="126" fillId="42" borderId="38" xfId="98" applyFont="1" applyFill="1" applyBorder="1" applyAlignment="1" applyProtection="1">
      <alignment horizontal="center" vertical="center"/>
      <protection/>
    </xf>
    <xf numFmtId="0" fontId="16" fillId="42" borderId="75" xfId="98" applyFont="1" applyFill="1" applyBorder="1" applyAlignment="1" applyProtection="1">
      <alignment horizontal="center" vertical="center"/>
      <protection/>
    </xf>
    <xf numFmtId="0" fontId="16" fillId="42" borderId="73" xfId="98" applyFont="1" applyFill="1" applyBorder="1" applyAlignment="1" applyProtection="1">
      <alignment horizontal="center" vertical="center"/>
      <protection/>
    </xf>
    <xf numFmtId="0" fontId="16" fillId="42" borderId="78" xfId="98" applyFont="1" applyFill="1" applyBorder="1" applyAlignment="1" applyProtection="1">
      <alignment horizontal="center" vertical="center"/>
      <protection/>
    </xf>
    <xf numFmtId="4" fontId="18" fillId="0" borderId="81" xfId="100" applyNumberFormat="1" applyFont="1" applyFill="1" applyBorder="1" applyAlignment="1" applyProtection="1">
      <alignment horizontal="center" vertical="center"/>
      <protection/>
    </xf>
    <xf numFmtId="4" fontId="16" fillId="0" borderId="91" xfId="100" applyNumberFormat="1" applyFont="1" applyFill="1" applyBorder="1" applyAlignment="1" applyProtection="1">
      <alignment horizontal="center" vertical="center"/>
      <protection/>
    </xf>
    <xf numFmtId="2" fontId="134" fillId="0" borderId="91" xfId="100" applyNumberFormat="1" applyFont="1" applyFill="1" applyBorder="1" applyAlignment="1" applyProtection="1">
      <alignment horizontal="center" vertical="center"/>
      <protection/>
    </xf>
    <xf numFmtId="4" fontId="16" fillId="0" borderId="26" xfId="100" applyNumberFormat="1" applyFont="1" applyFill="1" applyBorder="1" applyAlignment="1" applyProtection="1">
      <alignment horizontal="center" vertical="center"/>
      <protection/>
    </xf>
    <xf numFmtId="4" fontId="16" fillId="0" borderId="37" xfId="100" applyNumberFormat="1" applyFont="1" applyFill="1" applyBorder="1" applyAlignment="1" applyProtection="1">
      <alignment horizontal="center" vertical="center"/>
      <protection/>
    </xf>
    <xf numFmtId="4" fontId="126" fillId="0" borderId="37" xfId="100" applyNumberFormat="1" applyFont="1" applyFill="1" applyBorder="1" applyAlignment="1" applyProtection="1">
      <alignment horizontal="center" vertical="center"/>
      <protection/>
    </xf>
    <xf numFmtId="4" fontId="18" fillId="0" borderId="51" xfId="100" applyNumberFormat="1" applyFont="1" applyFill="1" applyBorder="1" applyAlignment="1" applyProtection="1">
      <alignment horizontal="center" vertical="center"/>
      <protection/>
    </xf>
    <xf numFmtId="4" fontId="18" fillId="0" borderId="50" xfId="100" applyNumberFormat="1" applyFont="1" applyFill="1" applyBorder="1" applyAlignment="1" applyProtection="1">
      <alignment horizontal="center" vertical="center"/>
      <protection/>
    </xf>
    <xf numFmtId="4" fontId="16" fillId="0" borderId="60" xfId="100" applyNumberFormat="1" applyFont="1" applyFill="1" applyBorder="1" applyAlignment="1" applyProtection="1">
      <alignment horizontal="center" vertical="center"/>
      <protection/>
    </xf>
    <xf numFmtId="4" fontId="18" fillId="0" borderId="48" xfId="100" applyNumberFormat="1" applyFont="1" applyFill="1" applyBorder="1" applyAlignment="1" applyProtection="1">
      <alignment horizontal="center" vertical="center" wrapText="1"/>
      <protection/>
    </xf>
    <xf numFmtId="4" fontId="16" fillId="0" borderId="63" xfId="100" applyNumberFormat="1" applyFont="1" applyFill="1" applyBorder="1" applyAlignment="1" applyProtection="1">
      <alignment horizontal="center" vertical="center" wrapText="1"/>
      <protection/>
    </xf>
    <xf numFmtId="4" fontId="18" fillId="0" borderId="32" xfId="100" applyNumberFormat="1" applyFont="1" applyFill="1" applyBorder="1" applyAlignment="1" applyProtection="1">
      <alignment horizontal="center" vertical="center" wrapText="1"/>
      <protection/>
    </xf>
    <xf numFmtId="4" fontId="16" fillId="0" borderId="26" xfId="100" applyNumberFormat="1" applyFont="1" applyFill="1" applyBorder="1" applyAlignment="1" applyProtection="1">
      <alignment horizontal="center" vertical="center" wrapText="1"/>
      <protection/>
    </xf>
    <xf numFmtId="4" fontId="126" fillId="0" borderId="28" xfId="100" applyNumberFormat="1" applyFont="1" applyFill="1" applyBorder="1" applyAlignment="1" applyProtection="1">
      <alignment horizontal="center" vertical="center"/>
      <protection/>
    </xf>
    <xf numFmtId="4" fontId="18" fillId="0" borderId="78" xfId="100" applyNumberFormat="1" applyFont="1" applyFill="1" applyBorder="1" applyAlignment="1" applyProtection="1">
      <alignment horizontal="center" vertical="center"/>
      <protection/>
    </xf>
    <xf numFmtId="4" fontId="16" fillId="0" borderId="0" xfId="100" applyNumberFormat="1" applyFont="1" applyFill="1" applyBorder="1" applyAlignment="1" applyProtection="1">
      <alignment horizontal="center" vertical="center"/>
      <protection/>
    </xf>
    <xf numFmtId="4" fontId="16" fillId="0" borderId="78" xfId="100" applyNumberFormat="1" applyFont="1" applyFill="1" applyBorder="1" applyAlignment="1" applyProtection="1">
      <alignment horizontal="center" vertical="center" wrapText="1"/>
      <protection/>
    </xf>
    <xf numFmtId="4" fontId="18" fillId="0" borderId="39" xfId="100" applyNumberFormat="1" applyFont="1" applyFill="1" applyBorder="1" applyAlignment="1" applyProtection="1">
      <alignment horizontal="center" vertical="center" wrapText="1"/>
      <protection/>
    </xf>
    <xf numFmtId="4" fontId="16" fillId="0" borderId="82" xfId="100" applyNumberFormat="1" applyFont="1" applyFill="1" applyBorder="1" applyAlignment="1" applyProtection="1">
      <alignment horizontal="center" vertical="center" wrapText="1"/>
      <protection/>
    </xf>
    <xf numFmtId="4" fontId="126" fillId="0" borderId="38" xfId="100" applyNumberFormat="1" applyFont="1" applyFill="1" applyBorder="1" applyAlignment="1" applyProtection="1">
      <alignment horizontal="center" vertical="center"/>
      <protection/>
    </xf>
    <xf numFmtId="0" fontId="128" fillId="0" borderId="0" xfId="0" applyFont="1" applyAlignment="1">
      <alignment/>
    </xf>
    <xf numFmtId="4" fontId="128" fillId="0" borderId="0" xfId="0" applyNumberFormat="1" applyFont="1" applyAlignment="1">
      <alignment/>
    </xf>
    <xf numFmtId="0" fontId="128" fillId="0" borderId="0" xfId="0" applyFont="1" applyAlignment="1">
      <alignment vertical="center"/>
    </xf>
    <xf numFmtId="0" fontId="128" fillId="0" borderId="45" xfId="0" applyFont="1" applyBorder="1" applyAlignment="1">
      <alignment horizontal="center" vertical="center" wrapText="1"/>
    </xf>
    <xf numFmtId="0" fontId="128" fillId="0" borderId="9" xfId="0" applyFont="1" applyBorder="1" applyAlignment="1">
      <alignment horizontal="center" vertical="center"/>
    </xf>
    <xf numFmtId="0" fontId="128" fillId="0" borderId="9" xfId="0" applyFont="1" applyFill="1" applyBorder="1" applyAlignment="1" applyProtection="1">
      <alignment horizontal="center" vertical="center" wrapText="1"/>
      <protection/>
    </xf>
    <xf numFmtId="4" fontId="128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130" fillId="0" borderId="9" xfId="0" applyFont="1" applyBorder="1" applyAlignment="1">
      <alignment horizontal="center" vertical="center"/>
    </xf>
    <xf numFmtId="0" fontId="130" fillId="0" borderId="9" xfId="0" applyFont="1" applyBorder="1" applyAlignment="1">
      <alignment vertical="center" wrapText="1"/>
    </xf>
    <xf numFmtId="0" fontId="130" fillId="0" borderId="9" xfId="0" applyFont="1" applyFill="1" applyBorder="1" applyAlignment="1" applyProtection="1">
      <alignment horizontal="center" vertical="center" wrapText="1"/>
      <protection/>
    </xf>
    <xf numFmtId="4" fontId="130" fillId="0" borderId="9" xfId="0" applyNumberFormat="1" applyFont="1" applyFill="1" applyBorder="1" applyAlignment="1" applyProtection="1">
      <alignment horizontal="center" vertical="center" wrapText="1"/>
      <protection/>
    </xf>
    <xf numFmtId="0" fontId="128" fillId="36" borderId="9" xfId="0" applyFont="1" applyFill="1" applyBorder="1" applyAlignment="1" applyProtection="1">
      <alignment horizontal="left" vertical="center" wrapText="1"/>
      <protection locked="0"/>
    </xf>
    <xf numFmtId="0" fontId="128" fillId="36" borderId="9" xfId="0" applyFont="1" applyFill="1" applyBorder="1" applyAlignment="1" applyProtection="1">
      <alignment horizontal="center" vertical="center" wrapText="1"/>
      <protection locked="0"/>
    </xf>
    <xf numFmtId="14" fontId="128" fillId="36" borderId="9" xfId="0" applyNumberFormat="1" applyFont="1" applyFill="1" applyBorder="1" applyAlignment="1" applyProtection="1">
      <alignment horizontal="center" vertical="center" wrapText="1"/>
      <protection locked="0"/>
    </xf>
    <xf numFmtId="4" fontId="23" fillId="40" borderId="9" xfId="88" applyNumberFormat="1" applyFont="1" applyFill="1" applyBorder="1" applyAlignment="1" applyProtection="1">
      <alignment horizontal="left" vertical="center"/>
      <protection/>
    </xf>
    <xf numFmtId="49" fontId="128" fillId="0" borderId="9" xfId="0" applyNumberFormat="1" applyFont="1" applyBorder="1" applyAlignment="1">
      <alignment horizontal="center" vertical="center"/>
    </xf>
    <xf numFmtId="4" fontId="128" fillId="0" borderId="9" xfId="0" applyNumberFormat="1" applyFont="1" applyFill="1" applyBorder="1" applyAlignment="1" applyProtection="1">
      <alignment horizontal="center" vertical="center" wrapText="1"/>
      <protection/>
    </xf>
    <xf numFmtId="0" fontId="128" fillId="0" borderId="0" xfId="0" applyFont="1" applyAlignment="1">
      <alignment horizontal="center" vertical="center"/>
    </xf>
    <xf numFmtId="0" fontId="128" fillId="0" borderId="0" xfId="0" applyFont="1" applyAlignment="1">
      <alignment vertical="center" wrapText="1"/>
    </xf>
    <xf numFmtId="0" fontId="128" fillId="0" borderId="0" xfId="0" applyFont="1" applyAlignment="1">
      <alignment horizontal="center" vertical="center" wrapText="1"/>
    </xf>
    <xf numFmtId="4" fontId="128" fillId="0" borderId="0" xfId="0" applyNumberFormat="1" applyFont="1" applyAlignment="1">
      <alignment vertical="center"/>
    </xf>
    <xf numFmtId="0" fontId="128" fillId="0" borderId="0" xfId="100" applyFont="1" applyFill="1" applyBorder="1" applyAlignment="1">
      <alignment vertical="center"/>
      <protection/>
    </xf>
    <xf numFmtId="0" fontId="128" fillId="0" borderId="0" xfId="0" applyFont="1" applyAlignment="1">
      <alignment horizontal="center"/>
    </xf>
    <xf numFmtId="0" fontId="6" fillId="0" borderId="0" xfId="100" applyFont="1" applyBorder="1" applyAlignment="1">
      <alignment horizontal="left" vertical="center"/>
      <protection/>
    </xf>
    <xf numFmtId="0" fontId="128" fillId="0" borderId="0" xfId="0" applyFont="1" applyFill="1" applyAlignment="1">
      <alignment horizontal="center"/>
    </xf>
    <xf numFmtId="0" fontId="128" fillId="0" borderId="0" xfId="0" applyFont="1" applyAlignment="1">
      <alignment wrapText="1"/>
    </xf>
    <xf numFmtId="0" fontId="128" fillId="0" borderId="0" xfId="0" applyFont="1" applyAlignment="1">
      <alignment horizontal="center" wrapText="1"/>
    </xf>
    <xf numFmtId="0" fontId="43" fillId="0" borderId="0" xfId="94" applyFont="1" applyProtection="1">
      <alignment/>
      <protection/>
    </xf>
    <xf numFmtId="0" fontId="7" fillId="0" borderId="0" xfId="94" applyFont="1" applyProtection="1">
      <alignment/>
      <protection/>
    </xf>
    <xf numFmtId="0" fontId="6" fillId="0" borderId="0" xfId="94" applyFont="1" applyBorder="1" applyAlignment="1" applyProtection="1">
      <alignment/>
      <protection/>
    </xf>
    <xf numFmtId="0" fontId="6" fillId="0" borderId="0" xfId="94" applyFont="1" applyAlignment="1" applyProtection="1">
      <alignment/>
      <protection/>
    </xf>
    <xf numFmtId="0" fontId="6" fillId="36" borderId="0" xfId="94" applyFont="1" applyFill="1" applyBorder="1" applyAlignment="1" applyProtection="1">
      <alignment/>
      <protection locked="0"/>
    </xf>
    <xf numFmtId="0" fontId="6" fillId="0" borderId="0" xfId="94" applyFont="1" applyProtection="1">
      <alignment/>
      <protection/>
    </xf>
    <xf numFmtId="0" fontId="47" fillId="0" borderId="0" xfId="94" applyFont="1" applyProtection="1">
      <alignment/>
      <protection/>
    </xf>
    <xf numFmtId="0" fontId="47" fillId="0" borderId="0" xfId="94" applyFont="1" applyFill="1" applyProtection="1">
      <alignment/>
      <protection/>
    </xf>
    <xf numFmtId="0" fontId="76" fillId="0" borderId="0" xfId="94" applyFont="1" applyFill="1" applyAlignment="1" applyProtection="1">
      <alignment vertical="center" wrapText="1"/>
      <protection/>
    </xf>
    <xf numFmtId="0" fontId="77" fillId="0" borderId="0" xfId="94" applyFont="1" applyFill="1" applyAlignment="1" applyProtection="1">
      <alignment vertical="center" wrapText="1"/>
      <protection/>
    </xf>
    <xf numFmtId="0" fontId="77" fillId="0" borderId="0" xfId="94" applyFont="1" applyAlignment="1" applyProtection="1">
      <alignment vertical="center" wrapText="1"/>
      <protection/>
    </xf>
    <xf numFmtId="0" fontId="7" fillId="0" borderId="0" xfId="94" applyFont="1" applyFill="1" applyProtection="1">
      <alignment/>
      <protection/>
    </xf>
    <xf numFmtId="0" fontId="78" fillId="0" borderId="0" xfId="94" applyFont="1" applyFill="1" applyBorder="1" applyAlignment="1" applyProtection="1">
      <alignment horizontal="center" vertical="top"/>
      <protection/>
    </xf>
    <xf numFmtId="0" fontId="12" fillId="0" borderId="0" xfId="94" applyFont="1" applyProtection="1">
      <alignment/>
      <protection/>
    </xf>
    <xf numFmtId="0" fontId="8" fillId="0" borderId="9" xfId="94" applyFont="1" applyBorder="1" applyAlignment="1" applyProtection="1">
      <alignment horizontal="center" vertical="center" wrapText="1"/>
      <protection/>
    </xf>
    <xf numFmtId="0" fontId="43" fillId="0" borderId="9" xfId="94" applyFont="1" applyBorder="1" applyAlignment="1" applyProtection="1">
      <alignment horizontal="center" vertical="center" wrapText="1"/>
      <protection/>
    </xf>
    <xf numFmtId="0" fontId="43" fillId="0" borderId="57" xfId="94" applyFont="1" applyBorder="1" applyAlignment="1" applyProtection="1">
      <alignment horizontal="center" vertical="center" wrapText="1"/>
      <protection/>
    </xf>
    <xf numFmtId="0" fontId="7" fillId="0" borderId="9" xfId="94" applyFont="1" applyBorder="1" applyAlignment="1" applyProtection="1">
      <alignment horizontal="center" vertical="center" wrapText="1"/>
      <protection/>
    </xf>
    <xf numFmtId="0" fontId="78" fillId="0" borderId="0" xfId="94" applyFont="1" applyProtection="1">
      <alignment/>
      <protection/>
    </xf>
    <xf numFmtId="0" fontId="78" fillId="0" borderId="57" xfId="94" applyFont="1" applyBorder="1" applyAlignment="1" applyProtection="1">
      <alignment horizontal="center" vertical="top"/>
      <protection/>
    </xf>
    <xf numFmtId="0" fontId="78" fillId="0" borderId="9" xfId="94" applyFont="1" applyBorder="1" applyAlignment="1" applyProtection="1">
      <alignment horizontal="center" vertical="top"/>
      <protection/>
    </xf>
    <xf numFmtId="0" fontId="78" fillId="0" borderId="22" xfId="94" applyFont="1" applyBorder="1" applyAlignment="1" applyProtection="1">
      <alignment horizontal="center" vertical="top"/>
      <protection/>
    </xf>
    <xf numFmtId="49" fontId="78" fillId="0" borderId="57" xfId="94" applyNumberFormat="1" applyFont="1" applyBorder="1" applyAlignment="1" applyProtection="1">
      <alignment horizontal="center" vertical="center"/>
      <protection/>
    </xf>
    <xf numFmtId="0" fontId="8" fillId="36" borderId="9" xfId="94" applyFont="1" applyFill="1" applyBorder="1" applyAlignment="1" applyProtection="1">
      <alignment horizontal="left" vertical="center" wrapText="1"/>
      <protection locked="0"/>
    </xf>
    <xf numFmtId="0" fontId="81" fillId="36" borderId="22" xfId="94" applyFont="1" applyFill="1" applyBorder="1" applyAlignment="1" applyProtection="1">
      <alignment horizontal="left" vertical="center" wrapText="1"/>
      <protection locked="0"/>
    </xf>
    <xf numFmtId="4" fontId="43" fillId="0" borderId="22" xfId="94" applyNumberFormat="1" applyFont="1" applyBorder="1" applyAlignment="1" applyProtection="1">
      <alignment horizontal="center" vertical="center" wrapText="1"/>
      <protection/>
    </xf>
    <xf numFmtId="0" fontId="78" fillId="36" borderId="9" xfId="94" applyFont="1" applyFill="1" applyBorder="1" applyAlignment="1" applyProtection="1">
      <alignment horizontal="center" vertical="center" wrapText="1"/>
      <protection locked="0"/>
    </xf>
    <xf numFmtId="0" fontId="78" fillId="0" borderId="0" xfId="94" applyFont="1" applyAlignment="1" applyProtection="1">
      <alignment vertical="center"/>
      <protection/>
    </xf>
    <xf numFmtId="49" fontId="78" fillId="0" borderId="57" xfId="94" applyNumberFormat="1" applyFont="1" applyFill="1" applyBorder="1" applyAlignment="1" applyProtection="1">
      <alignment horizontal="center" vertical="center"/>
      <protection/>
    </xf>
    <xf numFmtId="0" fontId="8" fillId="0" borderId="9" xfId="94" applyFont="1" applyFill="1" applyBorder="1" applyAlignment="1" applyProtection="1">
      <alignment vertical="center"/>
      <protection/>
    </xf>
    <xf numFmtId="0" fontId="81" fillId="0" borderId="22" xfId="94" applyFont="1" applyFill="1" applyBorder="1" applyAlignment="1" applyProtection="1">
      <alignment horizontal="left" vertical="center" wrapText="1"/>
      <protection/>
    </xf>
    <xf numFmtId="4" fontId="43" fillId="0" borderId="22" xfId="94" applyNumberFormat="1" applyFont="1" applyFill="1" applyBorder="1" applyAlignment="1" applyProtection="1">
      <alignment horizontal="center" vertical="center" wrapText="1"/>
      <protection/>
    </xf>
    <xf numFmtId="0" fontId="78" fillId="0" borderId="9" xfId="94" applyFont="1" applyFill="1" applyBorder="1" applyAlignment="1" applyProtection="1">
      <alignment horizontal="center" vertical="center" wrapText="1"/>
      <protection/>
    </xf>
    <xf numFmtId="0" fontId="78" fillId="0" borderId="0" xfId="94" applyFont="1" applyFill="1" applyAlignment="1" applyProtection="1">
      <alignment vertical="center"/>
      <protection/>
    </xf>
    <xf numFmtId="49" fontId="12" fillId="0" borderId="57" xfId="94" applyNumberFormat="1" applyFont="1" applyBorder="1" applyAlignment="1" applyProtection="1">
      <alignment horizontal="center" vertical="center"/>
      <protection/>
    </xf>
    <xf numFmtId="0" fontId="11" fillId="0" borderId="9" xfId="94" applyFont="1" applyBorder="1" applyAlignment="1" applyProtection="1">
      <alignment horizontal="center" vertical="center" wrapText="1"/>
      <protection/>
    </xf>
    <xf numFmtId="0" fontId="11" fillId="0" borderId="22" xfId="94" applyFont="1" applyBorder="1" applyAlignment="1" applyProtection="1">
      <alignment horizontal="center" vertical="center" wrapText="1"/>
      <protection/>
    </xf>
    <xf numFmtId="4" fontId="11" fillId="0" borderId="22" xfId="94" applyNumberFormat="1" applyFont="1" applyBorder="1" applyAlignment="1" applyProtection="1">
      <alignment horizontal="center" vertical="center" wrapText="1"/>
      <protection/>
    </xf>
    <xf numFmtId="0" fontId="78" fillId="0" borderId="0" xfId="94" applyFont="1" applyBorder="1" applyAlignment="1" applyProtection="1">
      <alignment horizontal="center" vertical="top"/>
      <protection/>
    </xf>
    <xf numFmtId="49" fontId="78" fillId="0" borderId="0" xfId="94" applyNumberFormat="1" applyFont="1" applyBorder="1" applyAlignment="1" applyProtection="1">
      <alignment horizontal="center"/>
      <protection/>
    </xf>
    <xf numFmtId="0" fontId="78" fillId="0" borderId="0" xfId="94" applyFont="1" applyBorder="1" applyAlignment="1" applyProtection="1">
      <alignment horizontal="left" wrapText="1"/>
      <protection/>
    </xf>
    <xf numFmtId="0" fontId="2" fillId="0" borderId="0" xfId="94" applyBorder="1" applyAlignment="1" applyProtection="1">
      <alignment horizontal="center" vertical="center" wrapText="1"/>
      <protection/>
    </xf>
    <xf numFmtId="0" fontId="40" fillId="0" borderId="0" xfId="94" applyFont="1" applyProtection="1">
      <alignment/>
      <protection/>
    </xf>
    <xf numFmtId="0" fontId="6" fillId="36" borderId="0" xfId="94" applyFont="1" applyFill="1" applyProtection="1">
      <alignment/>
      <protection locked="0"/>
    </xf>
    <xf numFmtId="0" fontId="34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82" fillId="0" borderId="0" xfId="0" applyFont="1" applyAlignment="1">
      <alignment/>
    </xf>
    <xf numFmtId="4" fontId="82" fillId="47" borderId="43" xfId="0" applyNumberFormat="1" applyFont="1" applyFill="1" applyBorder="1" applyAlignment="1">
      <alignment horizontal="center" vertical="center" wrapText="1"/>
    </xf>
    <xf numFmtId="4" fontId="82" fillId="47" borderId="44" xfId="0" applyNumberFormat="1" applyFont="1" applyFill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4" fontId="46" fillId="36" borderId="45" xfId="0" applyNumberFormat="1" applyFont="1" applyFill="1" applyBorder="1" applyAlignment="1" applyProtection="1">
      <alignment horizontal="center" vertical="center" wrapText="1"/>
      <protection locked="0"/>
    </xf>
    <xf numFmtId="4" fontId="46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0" fontId="46" fillId="0" borderId="51" xfId="0" applyFont="1" applyBorder="1" applyAlignment="1">
      <alignment horizontal="center" vertical="center" wrapText="1"/>
    </xf>
    <xf numFmtId="4" fontId="46" fillId="36" borderId="88" xfId="0" applyNumberFormat="1" applyFont="1" applyFill="1" applyBorder="1" applyAlignment="1" applyProtection="1">
      <alignment horizontal="center" vertical="center" wrapText="1"/>
      <protection locked="0"/>
    </xf>
    <xf numFmtId="4" fontId="46" fillId="36" borderId="60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48" xfId="0" applyFont="1" applyBorder="1" applyAlignment="1">
      <alignment horizontal="center" vertical="center" wrapText="1"/>
    </xf>
    <xf numFmtId="4" fontId="138" fillId="36" borderId="49" xfId="0" applyNumberFormat="1" applyFont="1" applyFill="1" applyBorder="1" applyAlignment="1" applyProtection="1">
      <alignment horizontal="center" vertical="center"/>
      <protection locked="0"/>
    </xf>
    <xf numFmtId="4" fontId="138" fillId="36" borderId="36" xfId="0" applyNumberFormat="1" applyFont="1" applyFill="1" applyBorder="1" applyAlignment="1" applyProtection="1">
      <alignment horizontal="center" vertical="center"/>
      <protection locked="0"/>
    </xf>
    <xf numFmtId="4" fontId="17" fillId="0" borderId="0" xfId="0" applyNumberFormat="1" applyFont="1" applyAlignment="1">
      <alignment/>
    </xf>
    <xf numFmtId="4" fontId="124" fillId="0" borderId="0" xfId="0" applyNumberFormat="1" applyFont="1" applyAlignment="1">
      <alignment/>
    </xf>
    <xf numFmtId="49" fontId="3" fillId="0" borderId="0" xfId="88" applyFont="1" applyFill="1" applyBorder="1" applyAlignment="1" applyProtection="1">
      <alignment vertical="center" wrapText="1"/>
      <protection/>
    </xf>
    <xf numFmtId="187" fontId="15" fillId="38" borderId="9" xfId="105" applyNumberFormat="1" applyFont="1" applyFill="1" applyBorder="1" applyAlignment="1" applyProtection="1">
      <alignment horizontal="center" vertical="center" wrapText="1"/>
      <protection/>
    </xf>
    <xf numFmtId="187" fontId="21" fillId="36" borderId="9" xfId="105" applyNumberFormat="1" applyFont="1" applyFill="1" applyBorder="1" applyAlignment="1" applyProtection="1">
      <alignment horizontal="center" vertical="center" wrapText="1"/>
      <protection locked="0"/>
    </xf>
    <xf numFmtId="187" fontId="3" fillId="40" borderId="9" xfId="118" applyNumberFormat="1" applyFont="1" applyFill="1" applyBorder="1" applyAlignment="1" applyProtection="1">
      <alignment vertical="center" wrapText="1"/>
      <protection/>
    </xf>
    <xf numFmtId="187" fontId="21" fillId="0" borderId="0" xfId="105" applyNumberFormat="1" applyFont="1" applyFill="1" applyBorder="1" applyAlignment="1" applyProtection="1">
      <alignment horizontal="left" vertical="center" wrapText="1" indent="1"/>
      <protection/>
    </xf>
    <xf numFmtId="187" fontId="15" fillId="0" borderId="0" xfId="91" applyNumberFormat="1" applyFont="1" applyAlignment="1" applyProtection="1">
      <alignment vertical="center"/>
      <protection/>
    </xf>
    <xf numFmtId="187" fontId="0" fillId="0" borderId="0" xfId="0" applyNumberFormat="1" applyAlignment="1" applyProtection="1">
      <alignment/>
      <protection/>
    </xf>
    <xf numFmtId="4" fontId="16" fillId="31" borderId="47" xfId="100" applyNumberFormat="1" applyFont="1" applyFill="1" applyBorder="1" applyAlignment="1" applyProtection="1">
      <alignment horizontal="center" vertical="center" wrapText="1"/>
      <protection locked="0"/>
    </xf>
    <xf numFmtId="4" fontId="16" fillId="31" borderId="80" xfId="100" applyNumberFormat="1" applyFont="1" applyFill="1" applyBorder="1" applyAlignment="1" applyProtection="1">
      <alignment horizontal="center" vertical="center"/>
      <protection locked="0"/>
    </xf>
    <xf numFmtId="4" fontId="16" fillId="31" borderId="42" xfId="100" applyNumberFormat="1" applyFont="1" applyFill="1" applyBorder="1" applyAlignment="1" applyProtection="1">
      <alignment horizontal="center" vertical="center" wrapText="1"/>
      <protection locked="0"/>
    </xf>
    <xf numFmtId="0" fontId="128" fillId="0" borderId="9" xfId="0" applyFont="1" applyBorder="1" applyAlignment="1">
      <alignment horizontal="center" vertical="center"/>
    </xf>
    <xf numFmtId="0" fontId="128" fillId="0" borderId="9" xfId="0" applyFont="1" applyBorder="1" applyAlignment="1">
      <alignment horizontal="center" vertical="center" wrapText="1"/>
    </xf>
    <xf numFmtId="0" fontId="0" fillId="36" borderId="56" xfId="116" applyFont="1" applyFill="1" applyBorder="1" applyAlignment="1" applyProtection="1">
      <alignment horizontal="center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/>
      <protection locked="0"/>
    </xf>
    <xf numFmtId="4" fontId="16" fillId="0" borderId="50" xfId="100" applyNumberFormat="1" applyFont="1" applyFill="1" applyBorder="1" applyAlignment="1" applyProtection="1">
      <alignment horizontal="center" vertical="center" wrapText="1"/>
      <protection locked="0"/>
    </xf>
    <xf numFmtId="0" fontId="0" fillId="36" borderId="56" xfId="116" applyFont="1" applyFill="1" applyBorder="1" applyAlignment="1" applyProtection="1">
      <alignment horizontal="center" vertical="center" wrapText="1"/>
      <protection locked="0"/>
    </xf>
    <xf numFmtId="0" fontId="0" fillId="36" borderId="56" xfId="116" applyFont="1" applyFill="1" applyBorder="1" applyAlignment="1" applyProtection="1">
      <alignment horizontal="center" vertical="center" wrapText="1"/>
      <protection locked="0"/>
    </xf>
    <xf numFmtId="0" fontId="0" fillId="36" borderId="56" xfId="116" applyFont="1" applyFill="1" applyBorder="1" applyAlignment="1" applyProtection="1">
      <alignment horizontal="center" vertical="center" wrapText="1"/>
      <protection locked="0"/>
    </xf>
    <xf numFmtId="0" fontId="20" fillId="0" borderId="92" xfId="123" applyFont="1" applyFill="1" applyBorder="1" applyAlignment="1" applyProtection="1">
      <alignment horizontal="center" vertical="center"/>
      <protection/>
    </xf>
    <xf numFmtId="0" fontId="20" fillId="41" borderId="0" xfId="117" applyFont="1" applyFill="1" applyBorder="1" applyAlignment="1" applyProtection="1">
      <alignment horizontal="right" vertical="center" wrapText="1"/>
      <protection/>
    </xf>
    <xf numFmtId="4" fontId="128" fillId="0" borderId="9" xfId="0" applyNumberFormat="1" applyFont="1" applyBorder="1" applyAlignment="1">
      <alignment horizontal="center" vertical="center" wrapText="1"/>
    </xf>
    <xf numFmtId="0" fontId="6" fillId="0" borderId="0" xfId="100" applyFont="1" applyFill="1" applyBorder="1" applyAlignment="1">
      <alignment horizontal="left" vertical="center" wrapText="1"/>
      <protection/>
    </xf>
    <xf numFmtId="0" fontId="139" fillId="0" borderId="0" xfId="0" applyFont="1" applyAlignment="1">
      <alignment horizontal="center" wrapText="1"/>
    </xf>
    <xf numFmtId="0" fontId="139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28" fillId="0" borderId="9" xfId="0" applyFont="1" applyBorder="1" applyAlignment="1">
      <alignment horizontal="center" vertical="center"/>
    </xf>
    <xf numFmtId="0" fontId="128" fillId="0" borderId="9" xfId="0" applyFont="1" applyBorder="1" applyAlignment="1">
      <alignment horizontal="center" vertical="center" wrapText="1"/>
    </xf>
    <xf numFmtId="0" fontId="128" fillId="0" borderId="53" xfId="0" applyFont="1" applyBorder="1" applyAlignment="1">
      <alignment horizontal="center" vertical="center" wrapText="1"/>
    </xf>
    <xf numFmtId="0" fontId="128" fillId="0" borderId="45" xfId="0" applyFont="1" applyBorder="1" applyAlignment="1">
      <alignment horizontal="center" vertical="center" wrapText="1"/>
    </xf>
    <xf numFmtId="0" fontId="128" fillId="0" borderId="57" xfId="0" applyFont="1" applyBorder="1" applyAlignment="1">
      <alignment horizontal="center" vertical="center" wrapText="1"/>
    </xf>
    <xf numFmtId="0" fontId="128" fillId="0" borderId="22" xfId="0" applyFont="1" applyBorder="1" applyAlignment="1">
      <alignment horizontal="center" vertical="center" wrapText="1"/>
    </xf>
    <xf numFmtId="0" fontId="9" fillId="0" borderId="0" xfId="94" applyFont="1" applyAlignment="1" applyProtection="1">
      <alignment wrapText="1" shrinkToFit="1"/>
      <protection/>
    </xf>
    <xf numFmtId="0" fontId="6" fillId="0" borderId="0" xfId="94" applyFont="1" applyBorder="1" applyAlignment="1" applyProtection="1">
      <alignment horizontal="center" wrapText="1" shrinkToFit="1"/>
      <protection/>
    </xf>
    <xf numFmtId="0" fontId="6" fillId="36" borderId="0" xfId="94" applyFont="1" applyFill="1" applyAlignment="1" applyProtection="1">
      <alignment horizontal="center" wrapText="1" shrinkToFit="1"/>
      <protection locked="0"/>
    </xf>
    <xf numFmtId="0" fontId="71" fillId="0" borderId="0" xfId="94" applyFont="1" applyAlignment="1" applyProtection="1">
      <alignment horizontal="center" wrapText="1" shrinkToFit="1"/>
      <protection/>
    </xf>
    <xf numFmtId="0" fontId="74" fillId="0" borderId="0" xfId="94" applyFont="1" applyAlignment="1" applyProtection="1">
      <alignment horizontal="center" vertical="center" wrapText="1"/>
      <protection/>
    </xf>
    <xf numFmtId="0" fontId="75" fillId="0" borderId="0" xfId="94" applyFont="1" applyAlignment="1" applyProtection="1">
      <alignment horizontal="center" vertical="center" wrapText="1"/>
      <protection/>
    </xf>
    <xf numFmtId="0" fontId="47" fillId="0" borderId="0" xfId="94" applyFont="1" applyBorder="1" applyAlignment="1" applyProtection="1">
      <alignment horizontal="center" vertical="center" wrapText="1"/>
      <protection/>
    </xf>
    <xf numFmtId="0" fontId="2" fillId="0" borderId="0" xfId="94" applyAlignment="1" applyProtection="1">
      <alignment horizontal="center" vertical="center" wrapText="1"/>
      <protection/>
    </xf>
    <xf numFmtId="0" fontId="71" fillId="0" borderId="0" xfId="94" applyFont="1" applyFill="1" applyAlignment="1" applyProtection="1">
      <alignment horizontal="center" vertical="center" wrapText="1"/>
      <protection/>
    </xf>
    <xf numFmtId="0" fontId="76" fillId="0" borderId="0" xfId="94" applyFont="1" applyFill="1" applyAlignment="1" applyProtection="1">
      <alignment horizontal="center" vertical="center" wrapText="1"/>
      <protection/>
    </xf>
    <xf numFmtId="0" fontId="9" fillId="0" borderId="0" xfId="94" applyFont="1" applyFill="1" applyBorder="1" applyAlignment="1" applyProtection="1">
      <alignment horizontal="center" vertical="center" wrapText="1"/>
      <protection/>
    </xf>
    <xf numFmtId="0" fontId="77" fillId="0" borderId="0" xfId="94" applyFont="1" applyFill="1" applyAlignment="1" applyProtection="1">
      <alignment horizontal="center" vertical="center" wrapText="1"/>
      <protection/>
    </xf>
    <xf numFmtId="0" fontId="78" fillId="0" borderId="0" xfId="94" applyFont="1" applyFill="1" applyBorder="1" applyAlignment="1" applyProtection="1">
      <alignment horizontal="center" vertical="top"/>
      <protection/>
    </xf>
    <xf numFmtId="0" fontId="79" fillId="0" borderId="63" xfId="94" applyFont="1" applyBorder="1" applyAlignment="1" applyProtection="1">
      <alignment horizontal="center" vertical="center" wrapText="1"/>
      <protection/>
    </xf>
    <xf numFmtId="0" fontId="79" fillId="0" borderId="54" xfId="94" applyFont="1" applyBorder="1" applyAlignment="1" applyProtection="1">
      <alignment horizontal="center" vertical="center" wrapText="1"/>
      <protection/>
    </xf>
    <xf numFmtId="0" fontId="80" fillId="0" borderId="58" xfId="94" applyFont="1" applyBorder="1" applyAlignment="1" applyProtection="1">
      <alignment horizontal="center" vertical="center" wrapText="1"/>
      <protection/>
    </xf>
    <xf numFmtId="0" fontId="74" fillId="0" borderId="63" xfId="94" applyFont="1" applyBorder="1" applyAlignment="1" applyProtection="1">
      <alignment horizontal="center" vertical="center" wrapText="1"/>
      <protection/>
    </xf>
    <xf numFmtId="0" fontId="74" fillId="0" borderId="54" xfId="94" applyFont="1" applyBorder="1" applyAlignment="1" applyProtection="1">
      <alignment horizontal="center" vertical="center" wrapText="1"/>
      <protection/>
    </xf>
    <xf numFmtId="0" fontId="75" fillId="0" borderId="58" xfId="94" applyFont="1" applyBorder="1" applyAlignment="1" applyProtection="1">
      <alignment horizontal="center" vertical="center" wrapText="1"/>
      <protection/>
    </xf>
    <xf numFmtId="0" fontId="74" fillId="0" borderId="78" xfId="94" applyFont="1" applyBorder="1" applyAlignment="1" applyProtection="1">
      <alignment horizontal="center" vertical="center" wrapText="1"/>
      <protection/>
    </xf>
    <xf numFmtId="0" fontId="74" fillId="0" borderId="0" xfId="94" applyFont="1" applyBorder="1" applyAlignment="1" applyProtection="1">
      <alignment horizontal="center" vertical="center" wrapText="1"/>
      <protection/>
    </xf>
    <xf numFmtId="0" fontId="75" fillId="0" borderId="72" xfId="94" applyFont="1" applyBorder="1" applyAlignment="1" applyProtection="1">
      <alignment horizontal="center" vertical="center" wrapText="1"/>
      <protection/>
    </xf>
    <xf numFmtId="0" fontId="11" fillId="0" borderId="63" xfId="94" applyFont="1" applyBorder="1" applyAlignment="1" applyProtection="1">
      <alignment horizontal="center" vertical="center" wrapText="1"/>
      <protection/>
    </xf>
    <xf numFmtId="0" fontId="11" fillId="0" borderId="78" xfId="94" applyFont="1" applyBorder="1" applyAlignment="1" applyProtection="1">
      <alignment horizontal="center" vertical="center" wrapText="1"/>
      <protection/>
    </xf>
    <xf numFmtId="0" fontId="11" fillId="0" borderId="81" xfId="94" applyFont="1" applyBorder="1" applyAlignment="1" applyProtection="1">
      <alignment horizontal="center" vertical="center" wrapText="1"/>
      <protection/>
    </xf>
    <xf numFmtId="0" fontId="11" fillId="0" borderId="54" xfId="94" applyFont="1" applyBorder="1" applyAlignment="1" applyProtection="1">
      <alignment horizontal="center" vertical="center" wrapText="1"/>
      <protection/>
    </xf>
    <xf numFmtId="0" fontId="11" fillId="0" borderId="0" xfId="94" applyFont="1" applyBorder="1" applyAlignment="1" applyProtection="1">
      <alignment horizontal="center" vertical="center" wrapText="1"/>
      <protection/>
    </xf>
    <xf numFmtId="0" fontId="11" fillId="0" borderId="91" xfId="94" applyFont="1" applyBorder="1" applyAlignment="1" applyProtection="1">
      <alignment horizontal="center" vertical="center" wrapText="1"/>
      <protection/>
    </xf>
    <xf numFmtId="0" fontId="9" fillId="0" borderId="63" xfId="94" applyFont="1" applyBorder="1" applyAlignment="1" applyProtection="1">
      <alignment horizontal="center" vertical="center" wrapText="1"/>
      <protection/>
    </xf>
    <xf numFmtId="0" fontId="9" fillId="0" borderId="81" xfId="94" applyFont="1" applyBorder="1" applyAlignment="1" applyProtection="1">
      <alignment horizontal="center" vertical="center" wrapText="1"/>
      <protection/>
    </xf>
    <xf numFmtId="0" fontId="9" fillId="0" borderId="54" xfId="94" applyFont="1" applyBorder="1" applyAlignment="1" applyProtection="1">
      <alignment horizontal="center" vertical="center" wrapText="1"/>
      <protection/>
    </xf>
    <xf numFmtId="0" fontId="9" fillId="0" borderId="91" xfId="94" applyFont="1" applyBorder="1" applyAlignment="1" applyProtection="1">
      <alignment horizontal="center" vertical="center" wrapText="1"/>
      <protection/>
    </xf>
    <xf numFmtId="0" fontId="74" fillId="0" borderId="9" xfId="94" applyFont="1" applyBorder="1" applyAlignment="1" applyProtection="1">
      <alignment horizontal="center" vertical="center" wrapText="1"/>
      <protection/>
    </xf>
    <xf numFmtId="0" fontId="75" fillId="0" borderId="9" xfId="94" applyFont="1" applyBorder="1" applyAlignment="1" applyProtection="1">
      <alignment horizontal="center" vertical="center" wrapText="1"/>
      <protection/>
    </xf>
    <xf numFmtId="0" fontId="9" fillId="0" borderId="9" xfId="94" applyFont="1" applyBorder="1" applyAlignment="1" applyProtection="1">
      <alignment horizontal="center" vertical="center" wrapText="1"/>
      <protection/>
    </xf>
    <xf numFmtId="0" fontId="77" fillId="0" borderId="9" xfId="94" applyFont="1" applyBorder="1" applyAlignment="1" applyProtection="1">
      <alignment horizontal="center" vertical="center" wrapText="1"/>
      <protection/>
    </xf>
    <xf numFmtId="0" fontId="47" fillId="0" borderId="63" xfId="94" applyFont="1" applyBorder="1" applyAlignment="1" applyProtection="1">
      <alignment horizontal="center" vertical="center" wrapText="1"/>
      <protection/>
    </xf>
    <xf numFmtId="0" fontId="47" fillId="0" borderId="81" xfId="94" applyFont="1" applyBorder="1" applyAlignment="1" applyProtection="1">
      <alignment horizontal="center" vertical="center" wrapText="1"/>
      <protection/>
    </xf>
    <xf numFmtId="0" fontId="47" fillId="0" borderId="58" xfId="94" applyFont="1" applyBorder="1" applyAlignment="1" applyProtection="1">
      <alignment horizontal="center" vertical="center" wrapText="1"/>
      <protection/>
    </xf>
    <xf numFmtId="0" fontId="47" fillId="0" borderId="55" xfId="94" applyFont="1" applyBorder="1" applyAlignment="1" applyProtection="1">
      <alignment horizontal="center" vertical="center" wrapText="1"/>
      <protection/>
    </xf>
    <xf numFmtId="0" fontId="8" fillId="0" borderId="9" xfId="94" applyFont="1" applyBorder="1" applyAlignment="1" applyProtection="1">
      <alignment horizontal="center" vertical="center" wrapText="1"/>
      <protection/>
    </xf>
    <xf numFmtId="0" fontId="43" fillId="0" borderId="9" xfId="94" applyFont="1" applyBorder="1" applyAlignment="1" applyProtection="1">
      <alignment horizontal="center" vertical="center" wrapText="1"/>
      <protection/>
    </xf>
    <xf numFmtId="0" fontId="43" fillId="36" borderId="57" xfId="94" applyFont="1" applyFill="1" applyBorder="1" applyAlignment="1" applyProtection="1">
      <alignment horizontal="center" vertical="center" wrapText="1"/>
      <protection locked="0"/>
    </xf>
    <xf numFmtId="0" fontId="43" fillId="36" borderId="22" xfId="94" applyFont="1" applyFill="1" applyBorder="1" applyAlignment="1" applyProtection="1">
      <alignment horizontal="center" vertical="center" wrapText="1"/>
      <protection locked="0"/>
    </xf>
    <xf numFmtId="0" fontId="43" fillId="0" borderId="57" xfId="94" applyFont="1" applyBorder="1" applyAlignment="1" applyProtection="1">
      <alignment horizontal="center" vertical="center" wrapText="1"/>
      <protection/>
    </xf>
    <xf numFmtId="0" fontId="43" fillId="0" borderId="22" xfId="94" applyFont="1" applyBorder="1" applyAlignment="1" applyProtection="1">
      <alignment horizontal="center" vertical="center" wrapText="1"/>
      <protection/>
    </xf>
    <xf numFmtId="0" fontId="78" fillId="0" borderId="0" xfId="94" applyFont="1" applyBorder="1" applyAlignment="1" applyProtection="1">
      <alignment horizontal="center" vertical="top"/>
      <protection/>
    </xf>
    <xf numFmtId="0" fontId="6" fillId="0" borderId="0" xfId="94" applyFont="1" applyAlignment="1" applyProtection="1">
      <alignment horizontal="center" vertical="center" wrapText="1"/>
      <protection/>
    </xf>
    <xf numFmtId="49" fontId="43" fillId="0" borderId="0" xfId="118" applyNumberFormat="1" applyFont="1" applyFill="1" applyBorder="1" applyAlignment="1" applyProtection="1">
      <alignment horizontal="left" vertical="center" wrapText="1"/>
      <protection/>
    </xf>
    <xf numFmtId="0" fontId="12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41" fillId="0" borderId="40" xfId="0" applyFont="1" applyBorder="1" applyAlignment="1">
      <alignment horizontal="center" vertical="center" wrapText="1"/>
    </xf>
    <xf numFmtId="0" fontId="141" fillId="0" borderId="42" xfId="0" applyFont="1" applyBorder="1" applyAlignment="1">
      <alignment horizontal="center" vertical="center" wrapText="1"/>
    </xf>
    <xf numFmtId="4" fontId="82" fillId="47" borderId="34" xfId="0" applyNumberFormat="1" applyFont="1" applyFill="1" applyBorder="1" applyAlignment="1">
      <alignment horizontal="center" vertical="center" wrapText="1"/>
    </xf>
    <xf numFmtId="4" fontId="82" fillId="47" borderId="19" xfId="0" applyNumberFormat="1" applyFont="1" applyFill="1" applyBorder="1" applyAlignment="1">
      <alignment horizontal="center" vertical="center" wrapText="1"/>
    </xf>
    <xf numFmtId="4" fontId="82" fillId="47" borderId="86" xfId="0" applyNumberFormat="1" applyFont="1" applyFill="1" applyBorder="1" applyAlignment="1">
      <alignment horizontal="center" vertical="center" wrapText="1"/>
    </xf>
    <xf numFmtId="4" fontId="82" fillId="47" borderId="75" xfId="0" applyNumberFormat="1" applyFont="1" applyFill="1" applyBorder="1" applyAlignment="1">
      <alignment horizontal="center" vertical="center" wrapText="1"/>
    </xf>
    <xf numFmtId="4" fontId="82" fillId="47" borderId="93" xfId="0" applyNumberFormat="1" applyFont="1" applyFill="1" applyBorder="1" applyAlignment="1">
      <alignment horizontal="center" vertical="center" wrapText="1"/>
    </xf>
    <xf numFmtId="0" fontId="129" fillId="0" borderId="0" xfId="0" applyFont="1" applyAlignment="1" applyProtection="1">
      <alignment horizontal="center" vertical="center" wrapText="1"/>
      <protection/>
    </xf>
    <xf numFmtId="0" fontId="140" fillId="0" borderId="0" xfId="0" applyFont="1" applyAlignment="1" applyProtection="1">
      <alignment horizontal="center" vertical="center" wrapText="1"/>
      <protection/>
    </xf>
    <xf numFmtId="0" fontId="130" fillId="0" borderId="38" xfId="0" applyFont="1" applyBorder="1" applyAlignment="1" applyProtection="1">
      <alignment horizontal="center" vertical="center" wrapText="1"/>
      <protection/>
    </xf>
    <xf numFmtId="4" fontId="6" fillId="0" borderId="73" xfId="0" applyNumberFormat="1" applyFont="1" applyFill="1" applyBorder="1" applyAlignment="1" applyProtection="1">
      <alignment horizontal="center" vertical="center" wrapText="1"/>
      <protection/>
    </xf>
    <xf numFmtId="4" fontId="41" fillId="0" borderId="94" xfId="0" applyNumberFormat="1" applyFont="1" applyFill="1" applyBorder="1" applyAlignment="1" applyProtection="1">
      <alignment horizontal="center" vertical="center" wrapText="1"/>
      <protection/>
    </xf>
    <xf numFmtId="0" fontId="129" fillId="0" borderId="0" xfId="0" applyFont="1" applyAlignment="1" applyProtection="1">
      <alignment horizontal="center"/>
      <protection/>
    </xf>
    <xf numFmtId="0" fontId="130" fillId="0" borderId="4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28" fillId="0" borderId="14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49" fontId="130" fillId="0" borderId="84" xfId="0" applyNumberFormat="1" applyFont="1" applyBorder="1" applyAlignment="1" applyProtection="1">
      <alignment horizontal="center" vertical="center" wrapText="1"/>
      <protection/>
    </xf>
    <xf numFmtId="49" fontId="115" fillId="0" borderId="37" xfId="0" applyNumberFormat="1" applyFont="1" applyBorder="1" applyAlignment="1" applyProtection="1">
      <alignment horizontal="center" vertical="center" wrapText="1"/>
      <protection/>
    </xf>
    <xf numFmtId="0" fontId="130" fillId="0" borderId="84" xfId="0" applyFont="1" applyBorder="1" applyAlignment="1" applyProtection="1">
      <alignment horizontal="center" vertical="center" wrapText="1"/>
      <protection/>
    </xf>
    <xf numFmtId="0" fontId="115" fillId="0" borderId="85" xfId="0" applyFont="1" applyBorder="1" applyAlignment="1" applyProtection="1">
      <alignment horizontal="center" vertical="center" wrapText="1"/>
      <protection/>
    </xf>
    <xf numFmtId="0" fontId="115" fillId="0" borderId="37" xfId="0" applyFont="1" applyBorder="1" applyAlignment="1" applyProtection="1">
      <alignment horizontal="center" vertical="center" wrapText="1"/>
      <protection/>
    </xf>
    <xf numFmtId="0" fontId="115" fillId="0" borderId="38" xfId="0" applyFont="1" applyBorder="1" applyAlignment="1" applyProtection="1">
      <alignment horizontal="center" vertical="center" wrapText="1"/>
      <protection/>
    </xf>
    <xf numFmtId="0" fontId="130" fillId="0" borderId="74" xfId="0" applyFont="1" applyBorder="1" applyAlignment="1" applyProtection="1">
      <alignment horizontal="center" vertical="center" wrapText="1"/>
      <protection/>
    </xf>
    <xf numFmtId="0" fontId="115" fillId="0" borderId="70" xfId="0" applyFont="1" applyBorder="1" applyAlignment="1" applyProtection="1">
      <alignment horizontal="center" vertical="center" wrapText="1"/>
      <protection/>
    </xf>
    <xf numFmtId="4" fontId="130" fillId="0" borderId="75" xfId="0" applyNumberFormat="1" applyFont="1" applyBorder="1" applyAlignment="1" applyProtection="1">
      <alignment horizontal="center" vertical="center" wrapText="1"/>
      <protection/>
    </xf>
    <xf numFmtId="0" fontId="115" fillId="0" borderId="75" xfId="0" applyFont="1" applyBorder="1" applyAlignment="1" applyProtection="1">
      <alignment horizontal="center" vertical="center" wrapText="1"/>
      <protection/>
    </xf>
    <xf numFmtId="0" fontId="115" fillId="0" borderId="93" xfId="0" applyFont="1" applyBorder="1" applyAlignment="1" applyProtection="1">
      <alignment horizontal="center" vertical="center" wrapText="1"/>
      <protection/>
    </xf>
    <xf numFmtId="0" fontId="130" fillId="0" borderId="66" xfId="0" applyFont="1" applyBorder="1" applyAlignment="1" applyProtection="1">
      <alignment horizontal="left" vertical="center" wrapText="1" indent="1"/>
      <protection/>
    </xf>
    <xf numFmtId="0" fontId="130" fillId="0" borderId="72" xfId="0" applyFont="1" applyBorder="1" applyAlignment="1" applyProtection="1">
      <alignment horizontal="left" vertical="center" wrapText="1" indent="1"/>
      <protection/>
    </xf>
    <xf numFmtId="0" fontId="130" fillId="0" borderId="14" xfId="0" applyFont="1" applyBorder="1" applyAlignment="1" applyProtection="1">
      <alignment horizontal="center" vertical="center" wrapText="1"/>
      <protection/>
    </xf>
    <xf numFmtId="0" fontId="130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left" vertical="center" wrapText="1" indent="1"/>
      <protection/>
    </xf>
    <xf numFmtId="0" fontId="9" fillId="0" borderId="73" xfId="0" applyFont="1" applyBorder="1" applyAlignment="1" applyProtection="1">
      <alignment horizontal="left" vertical="center" wrapText="1" indent="1"/>
      <protection/>
    </xf>
    <xf numFmtId="4" fontId="6" fillId="0" borderId="94" xfId="0" applyNumberFormat="1" applyFont="1" applyFill="1" applyBorder="1" applyAlignment="1" applyProtection="1">
      <alignment horizontal="center" vertical="center" wrapText="1"/>
      <protection/>
    </xf>
    <xf numFmtId="4" fontId="6" fillId="0" borderId="68" xfId="0" applyNumberFormat="1" applyFont="1" applyFill="1" applyBorder="1" applyAlignment="1" applyProtection="1">
      <alignment horizontal="center" vertical="center" wrapText="1"/>
      <protection/>
    </xf>
    <xf numFmtId="49" fontId="6" fillId="0" borderId="68" xfId="0" applyNumberFormat="1" applyFont="1" applyFill="1" applyBorder="1" applyAlignment="1" applyProtection="1">
      <alignment horizontal="left" vertical="center" wrapText="1"/>
      <protection/>
    </xf>
    <xf numFmtId="0" fontId="41" fillId="0" borderId="94" xfId="0" applyNumberFormat="1" applyFont="1" applyFill="1" applyBorder="1" applyAlignment="1" applyProtection="1">
      <alignment horizontal="left" vertical="center" wrapText="1"/>
      <protection/>
    </xf>
    <xf numFmtId="4" fontId="6" fillId="0" borderId="73" xfId="0" applyNumberFormat="1" applyFont="1" applyBorder="1" applyAlignment="1" applyProtection="1">
      <alignment horizontal="center" vertical="center" wrapText="1"/>
      <protection/>
    </xf>
    <xf numFmtId="4" fontId="41" fillId="0" borderId="94" xfId="0" applyNumberFormat="1" applyFont="1" applyBorder="1" applyAlignment="1" applyProtection="1">
      <alignment horizontal="center" vertical="center" wrapText="1"/>
      <protection/>
    </xf>
    <xf numFmtId="4" fontId="6" fillId="0" borderId="68" xfId="0" applyNumberFormat="1" applyFont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left" vertical="center" wrapText="1" indent="1"/>
      <protection/>
    </xf>
    <xf numFmtId="0" fontId="6" fillId="0" borderId="73" xfId="0" applyFont="1" applyBorder="1" applyAlignment="1" applyProtection="1">
      <alignment horizontal="left" vertical="center" wrapText="1" indent="1"/>
      <protection/>
    </xf>
    <xf numFmtId="4" fontId="6" fillId="36" borderId="73" xfId="0" applyNumberFormat="1" applyFont="1" applyFill="1" applyBorder="1" applyAlignment="1" applyProtection="1">
      <alignment horizontal="center" vertical="center" wrapText="1"/>
      <protection locked="0"/>
    </xf>
    <xf numFmtId="4" fontId="41" fillId="36" borderId="94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6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left" vertical="center" wrapText="1" indent="1"/>
      <protection/>
    </xf>
    <xf numFmtId="0" fontId="9" fillId="0" borderId="72" xfId="0" applyFont="1" applyBorder="1" applyAlignment="1" applyProtection="1">
      <alignment horizontal="left" vertical="center" wrapText="1" indent="1"/>
      <protection/>
    </xf>
    <xf numFmtId="4" fontId="6" fillId="36" borderId="68" xfId="128" applyNumberFormat="1" applyFont="1" applyFill="1" applyBorder="1" applyAlignment="1" applyProtection="1">
      <alignment horizontal="center" vertical="center" wrapText="1"/>
      <protection locked="0"/>
    </xf>
    <xf numFmtId="4" fontId="0" fillId="0" borderId="94" xfId="0" applyNumberFormat="1" applyBorder="1" applyAlignment="1" applyProtection="1">
      <alignment horizontal="center" vertical="center" wrapText="1"/>
      <protection locked="0"/>
    </xf>
    <xf numFmtId="4" fontId="6" fillId="0" borderId="69" xfId="0" applyNumberFormat="1" applyFont="1" applyFill="1" applyBorder="1" applyAlignment="1" applyProtection="1">
      <alignment horizontal="center" vertical="center" wrapText="1"/>
      <protection/>
    </xf>
    <xf numFmtId="4" fontId="41" fillId="0" borderId="95" xfId="0" applyNumberFormat="1" applyFont="1" applyFill="1" applyBorder="1" applyAlignment="1" applyProtection="1">
      <alignment horizontal="center" vertical="center" wrapText="1"/>
      <protection/>
    </xf>
    <xf numFmtId="0" fontId="130" fillId="0" borderId="91" xfId="0" applyFont="1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115" fillId="0" borderId="62" xfId="0" applyFont="1" applyBorder="1" applyAlignment="1" applyProtection="1">
      <alignment horizontal="center" vertical="center" wrapText="1"/>
      <protection/>
    </xf>
    <xf numFmtId="0" fontId="6" fillId="0" borderId="69" xfId="0" applyFont="1" applyBorder="1" applyAlignment="1" applyProtection="1">
      <alignment horizontal="left" vertical="center" wrapText="1" indent="1"/>
      <protection/>
    </xf>
    <xf numFmtId="0" fontId="6" fillId="0" borderId="82" xfId="0" applyFont="1" applyBorder="1" applyAlignment="1" applyProtection="1">
      <alignment horizontal="left" vertical="center" wrapText="1" indent="1"/>
      <protection/>
    </xf>
    <xf numFmtId="4" fontId="6" fillId="0" borderId="82" xfId="0" applyNumberFormat="1" applyFont="1" applyFill="1" applyBorder="1" applyAlignment="1" applyProtection="1">
      <alignment horizontal="center" vertical="center" wrapText="1"/>
      <protection/>
    </xf>
    <xf numFmtId="4" fontId="6" fillId="0" borderId="68" xfId="128" applyNumberFormat="1" applyFont="1" applyFill="1" applyBorder="1" applyAlignment="1" applyProtection="1">
      <alignment horizontal="center" vertical="center" wrapText="1"/>
      <protection/>
    </xf>
    <xf numFmtId="4" fontId="0" fillId="0" borderId="94" xfId="0" applyNumberFormat="1" applyFill="1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left" vertical="center" wrapText="1" indent="1"/>
      <protection/>
    </xf>
    <xf numFmtId="0" fontId="9" fillId="0" borderId="96" xfId="0" applyFont="1" applyBorder="1" applyAlignment="1" applyProtection="1">
      <alignment horizontal="left" vertical="center" wrapText="1" indent="1"/>
      <protection/>
    </xf>
    <xf numFmtId="4" fontId="131" fillId="0" borderId="66" xfId="128" applyNumberFormat="1" applyFont="1" applyBorder="1" applyAlignment="1" applyProtection="1">
      <alignment horizontal="center" vertical="center" wrapText="1"/>
      <protection/>
    </xf>
    <xf numFmtId="4" fontId="0" fillId="0" borderId="96" xfId="0" applyNumberFormat="1" applyBorder="1" applyAlignment="1" applyProtection="1">
      <alignment horizontal="center" vertical="center" wrapText="1"/>
      <protection/>
    </xf>
    <xf numFmtId="0" fontId="9" fillId="0" borderId="94" xfId="0" applyFont="1" applyBorder="1" applyAlignment="1" applyProtection="1">
      <alignment horizontal="left" vertical="center" wrapText="1" indent="1"/>
      <protection/>
    </xf>
    <xf numFmtId="4" fontId="131" fillId="0" borderId="68" xfId="128" applyNumberFormat="1" applyFont="1" applyBorder="1" applyAlignment="1" applyProtection="1">
      <alignment horizontal="center" vertical="center" wrapText="1"/>
      <protection/>
    </xf>
    <xf numFmtId="4" fontId="0" fillId="0" borderId="94" xfId="0" applyNumberFormat="1" applyBorder="1" applyAlignment="1" applyProtection="1">
      <alignment horizontal="center" vertical="center" wrapText="1"/>
      <protection/>
    </xf>
    <xf numFmtId="0" fontId="0" fillId="0" borderId="94" xfId="0" applyFont="1" applyBorder="1" applyAlignment="1" applyProtection="1">
      <alignment horizontal="left" vertical="center" wrapText="1" indent="1"/>
      <protection/>
    </xf>
    <xf numFmtId="4" fontId="6" fillId="0" borderId="69" xfId="128" applyNumberFormat="1" applyFont="1" applyFill="1" applyBorder="1" applyAlignment="1" applyProtection="1">
      <alignment horizontal="center" vertical="center" wrapText="1"/>
      <protection/>
    </xf>
    <xf numFmtId="4" fontId="0" fillId="0" borderId="95" xfId="0" applyNumberFormat="1" applyFill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left" vertical="center" wrapText="1" indent="1"/>
      <protection/>
    </xf>
    <xf numFmtId="0" fontId="0" fillId="0" borderId="28" xfId="0" applyFont="1" applyBorder="1" applyAlignment="1" applyProtection="1">
      <alignment horizontal="left" vertical="center" wrapText="1" indent="1"/>
      <protection/>
    </xf>
    <xf numFmtId="4" fontId="6" fillId="0" borderId="97" xfId="128" applyNumberFormat="1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 indent="1"/>
      <protection/>
    </xf>
    <xf numFmtId="0" fontId="0" fillId="0" borderId="9" xfId="0" applyFont="1" applyBorder="1" applyAlignment="1" applyProtection="1">
      <alignment horizontal="left" vertical="center" wrapText="1" indent="1"/>
      <protection/>
    </xf>
    <xf numFmtId="0" fontId="0" fillId="0" borderId="9" xfId="0" applyBorder="1" applyAlignment="1" applyProtection="1">
      <alignment horizontal="left" vertical="center" wrapText="1" indent="1"/>
      <protection/>
    </xf>
    <xf numFmtId="49" fontId="66" fillId="0" borderId="0" xfId="105" applyNumberFormat="1" applyFont="1" applyBorder="1" applyAlignment="1" applyProtection="1">
      <alignment horizontal="center" vertical="center" wrapText="1"/>
      <protection/>
    </xf>
    <xf numFmtId="49" fontId="66" fillId="0" borderId="0" xfId="105" applyNumberFormat="1" applyFont="1" applyBorder="1" applyAlignment="1" applyProtection="1">
      <alignment horizontal="center" vertical="top" wrapText="1"/>
      <protection/>
    </xf>
    <xf numFmtId="0" fontId="0" fillId="0" borderId="95" xfId="0" applyFont="1" applyBorder="1" applyAlignment="1" applyProtection="1">
      <alignment horizontal="left" vertical="center" wrapText="1" indent="1"/>
      <protection/>
    </xf>
    <xf numFmtId="0" fontId="130" fillId="0" borderId="55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left" vertical="center" wrapText="1" indent="1"/>
      <protection/>
    </xf>
    <xf numFmtId="4" fontId="6" fillId="36" borderId="94" xfId="0" applyNumberFormat="1" applyFont="1" applyFill="1" applyBorder="1" applyAlignment="1" applyProtection="1">
      <alignment horizontal="center" vertical="center" wrapText="1"/>
      <protection locked="0"/>
    </xf>
    <xf numFmtId="0" fontId="125" fillId="0" borderId="74" xfId="0" applyFont="1" applyBorder="1" applyAlignment="1" applyProtection="1">
      <alignment horizontal="center" vertical="center" wrapText="1"/>
      <protection/>
    </xf>
    <xf numFmtId="0" fontId="125" fillId="0" borderId="17" xfId="0" applyFont="1" applyBorder="1" applyAlignment="1" applyProtection="1">
      <alignment horizontal="center" vertical="center" wrapText="1"/>
      <protection/>
    </xf>
    <xf numFmtId="0" fontId="125" fillId="0" borderId="21" xfId="0" applyFont="1" applyBorder="1" applyAlignment="1" applyProtection="1">
      <alignment horizontal="center" vertical="center" wrapText="1"/>
      <protection/>
    </xf>
    <xf numFmtId="0" fontId="28" fillId="0" borderId="0" xfId="105" applyFont="1" applyFill="1" applyBorder="1" applyAlignment="1" applyProtection="1">
      <alignment horizontal="left" vertical="center" wrapText="1"/>
      <protection/>
    </xf>
    <xf numFmtId="49" fontId="28" fillId="0" borderId="0" xfId="105" applyNumberFormat="1" applyFont="1" applyBorder="1" applyAlignment="1" applyProtection="1">
      <alignment horizontal="center" vertical="center" wrapText="1"/>
      <protection/>
    </xf>
    <xf numFmtId="0" fontId="28" fillId="0" borderId="0" xfId="105" applyFont="1" applyFill="1" applyBorder="1" applyAlignment="1" applyProtection="1">
      <alignment horizontal="left" vertical="top" wrapText="1"/>
      <protection/>
    </xf>
    <xf numFmtId="49" fontId="28" fillId="0" borderId="0" xfId="105" applyNumberFormat="1" applyFont="1" applyBorder="1" applyAlignment="1" applyProtection="1">
      <alignment horizontal="center" vertical="top" wrapText="1"/>
      <protection/>
    </xf>
    <xf numFmtId="0" fontId="139" fillId="0" borderId="0" xfId="0" applyFont="1" applyAlignment="1" applyProtection="1">
      <alignment horizontal="center" vertical="center"/>
      <protection/>
    </xf>
    <xf numFmtId="0" fontId="124" fillId="0" borderId="0" xfId="0" applyFont="1" applyAlignment="1" applyProtection="1">
      <alignment horizontal="center" vertical="center"/>
      <protection/>
    </xf>
    <xf numFmtId="0" fontId="18" fillId="0" borderId="74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25" fillId="0" borderId="75" xfId="0" applyFont="1" applyBorder="1" applyAlignment="1" applyProtection="1">
      <alignment horizontal="center" vertical="center" wrapText="1"/>
      <protection/>
    </xf>
    <xf numFmtId="0" fontId="125" fillId="0" borderId="73" xfId="0" applyFont="1" applyBorder="1" applyAlignment="1" applyProtection="1">
      <alignment horizontal="center" vertical="center" wrapText="1"/>
      <protection/>
    </xf>
    <xf numFmtId="0" fontId="34" fillId="0" borderId="0" xfId="120" applyFont="1" applyAlignment="1">
      <alignment horizontal="center" wrapText="1"/>
      <protection/>
    </xf>
    <xf numFmtId="0" fontId="73" fillId="0" borderId="9" xfId="82" applyFont="1" applyBorder="1" applyAlignment="1" applyProtection="1">
      <alignment horizontal="center" vertical="center" wrapText="1"/>
      <protection/>
    </xf>
    <xf numFmtId="0" fontId="6" fillId="0" borderId="9" xfId="82" applyFont="1" applyBorder="1" applyAlignment="1" applyProtection="1">
      <alignment horizontal="center" vertical="center" wrapText="1"/>
      <protection/>
    </xf>
    <xf numFmtId="49" fontId="16" fillId="0" borderId="17" xfId="100" applyNumberFormat="1" applyFont="1" applyFill="1" applyBorder="1" applyAlignment="1" applyProtection="1">
      <alignment horizontal="center" vertical="center"/>
      <protection/>
    </xf>
    <xf numFmtId="0" fontId="16" fillId="0" borderId="50" xfId="100" applyFont="1" applyFill="1" applyBorder="1" applyAlignment="1" applyProtection="1">
      <alignment horizontal="center" vertical="center" wrapText="1"/>
      <protection/>
    </xf>
    <xf numFmtId="0" fontId="16" fillId="0" borderId="29" xfId="100" applyFont="1" applyFill="1" applyBorder="1" applyAlignment="1" applyProtection="1">
      <alignment horizontal="center" vertical="center" wrapText="1"/>
      <protection/>
    </xf>
    <xf numFmtId="0" fontId="16" fillId="0" borderId="0" xfId="98" applyFont="1" applyFill="1" applyBorder="1" applyAlignment="1" applyProtection="1">
      <alignment horizontal="left" wrapText="1"/>
      <protection/>
    </xf>
    <xf numFmtId="0" fontId="16" fillId="0" borderId="98" xfId="100" applyFont="1" applyBorder="1" applyAlignment="1" applyProtection="1">
      <alignment horizontal="center" vertical="center" wrapText="1"/>
      <protection/>
    </xf>
    <xf numFmtId="0" fontId="16" fillId="0" borderId="99" xfId="100" applyFont="1" applyBorder="1" applyAlignment="1" applyProtection="1">
      <alignment horizontal="center" vertical="center" wrapText="1"/>
      <protection/>
    </xf>
    <xf numFmtId="0" fontId="16" fillId="42" borderId="84" xfId="100" applyFont="1" applyFill="1" applyBorder="1" applyAlignment="1" applyProtection="1">
      <alignment horizontal="center" vertical="center"/>
      <protection/>
    </xf>
    <xf numFmtId="0" fontId="16" fillId="42" borderId="85" xfId="100" applyFont="1" applyFill="1" applyBorder="1" applyAlignment="1" applyProtection="1">
      <alignment horizontal="center" vertical="center"/>
      <protection/>
    </xf>
    <xf numFmtId="0" fontId="16" fillId="42" borderId="35" xfId="100" applyFont="1" applyFill="1" applyBorder="1" applyAlignment="1" applyProtection="1">
      <alignment horizontal="center" vertical="center"/>
      <protection/>
    </xf>
    <xf numFmtId="4" fontId="16" fillId="43" borderId="68" xfId="100" applyNumberFormat="1" applyFont="1" applyFill="1" applyBorder="1" applyAlignment="1" applyProtection="1">
      <alignment horizontal="center" vertical="center"/>
      <protection/>
    </xf>
    <xf numFmtId="4" fontId="16" fillId="42" borderId="73" xfId="100" applyNumberFormat="1" applyFont="1" applyFill="1" applyBorder="1" applyAlignment="1" applyProtection="1">
      <alignment horizontal="center" vertical="center"/>
      <protection/>
    </xf>
    <xf numFmtId="4" fontId="16" fillId="42" borderId="94" xfId="100" applyNumberFormat="1" applyFont="1" applyFill="1" applyBorder="1" applyAlignment="1" applyProtection="1">
      <alignment horizontal="center" vertical="center"/>
      <protection/>
    </xf>
    <xf numFmtId="0" fontId="16" fillId="42" borderId="37" xfId="100" applyFont="1" applyFill="1" applyBorder="1" applyAlignment="1" applyProtection="1">
      <alignment horizontal="center" vertical="center"/>
      <protection/>
    </xf>
    <xf numFmtId="0" fontId="16" fillId="42" borderId="38" xfId="100" applyFont="1" applyFill="1" applyBorder="1" applyAlignment="1" applyProtection="1">
      <alignment horizontal="center" vertical="center"/>
      <protection/>
    </xf>
    <xf numFmtId="0" fontId="16" fillId="42" borderId="61" xfId="100" applyFont="1" applyFill="1" applyBorder="1" applyAlignment="1" applyProtection="1">
      <alignment horizontal="center" vertical="center"/>
      <protection/>
    </xf>
    <xf numFmtId="0" fontId="16" fillId="0" borderId="76" xfId="100" applyFont="1" applyFill="1" applyBorder="1" applyAlignment="1" applyProtection="1">
      <alignment horizontal="center" vertical="center" wrapText="1"/>
      <protection/>
    </xf>
    <xf numFmtId="0" fontId="16" fillId="0" borderId="93" xfId="100" applyFont="1" applyBorder="1" applyAlignment="1" applyProtection="1">
      <alignment horizontal="center" vertical="center" wrapText="1"/>
      <protection/>
    </xf>
    <xf numFmtId="0" fontId="16" fillId="0" borderId="51" xfId="100" applyFont="1" applyFill="1" applyBorder="1" applyAlignment="1" applyProtection="1">
      <alignment horizontal="center" vertical="center" wrapText="1"/>
      <protection/>
    </xf>
    <xf numFmtId="0" fontId="16" fillId="0" borderId="26" xfId="100" applyFont="1" applyFill="1" applyBorder="1" applyAlignment="1" applyProtection="1">
      <alignment horizontal="center" vertical="center" wrapText="1"/>
      <protection/>
    </xf>
    <xf numFmtId="1" fontId="16" fillId="42" borderId="14" xfId="100" applyNumberFormat="1" applyFont="1" applyFill="1" applyBorder="1" applyAlignment="1" applyProtection="1">
      <alignment horizontal="center" vertical="center"/>
      <protection/>
    </xf>
    <xf numFmtId="1" fontId="16" fillId="42" borderId="9" xfId="100" applyNumberFormat="1" applyFont="1" applyFill="1" applyBorder="1" applyAlignment="1" applyProtection="1">
      <alignment horizontal="center" vertical="center"/>
      <protection/>
    </xf>
    <xf numFmtId="1" fontId="16" fillId="42" borderId="30" xfId="100" applyNumberFormat="1" applyFont="1" applyFill="1" applyBorder="1" applyAlignment="1" applyProtection="1">
      <alignment horizontal="center" vertical="center"/>
      <protection/>
    </xf>
    <xf numFmtId="3" fontId="16" fillId="42" borderId="14" xfId="100" applyNumberFormat="1" applyFont="1" applyFill="1" applyBorder="1" applyAlignment="1" applyProtection="1">
      <alignment horizontal="center" vertical="center"/>
      <protection/>
    </xf>
    <xf numFmtId="3" fontId="16" fillId="42" borderId="9" xfId="100" applyNumberFormat="1" applyFont="1" applyFill="1" applyBorder="1" applyAlignment="1" applyProtection="1">
      <alignment horizontal="center" vertical="center"/>
      <protection/>
    </xf>
    <xf numFmtId="3" fontId="16" fillId="42" borderId="30" xfId="100" applyNumberFormat="1" applyFont="1" applyFill="1" applyBorder="1" applyAlignment="1" applyProtection="1">
      <alignment horizontal="center" vertical="center"/>
      <protection/>
    </xf>
    <xf numFmtId="2" fontId="16" fillId="42" borderId="38" xfId="100" applyNumberFormat="1" applyFont="1" applyFill="1" applyBorder="1" applyAlignment="1" applyProtection="1">
      <alignment horizontal="center" vertical="center"/>
      <protection/>
    </xf>
    <xf numFmtId="2" fontId="16" fillId="42" borderId="61" xfId="100" applyNumberFormat="1" applyFont="1" applyFill="1" applyBorder="1" applyAlignment="1" applyProtection="1">
      <alignment horizontal="center" vertical="center"/>
      <protection/>
    </xf>
    <xf numFmtId="2" fontId="16" fillId="42" borderId="14" xfId="100" applyNumberFormat="1" applyFont="1" applyFill="1" applyBorder="1" applyAlignment="1" applyProtection="1">
      <alignment horizontal="center" vertical="center"/>
      <protection/>
    </xf>
    <xf numFmtId="2" fontId="16" fillId="42" borderId="9" xfId="100" applyNumberFormat="1" applyFont="1" applyFill="1" applyBorder="1" applyAlignment="1" applyProtection="1">
      <alignment horizontal="center" vertical="center"/>
      <protection/>
    </xf>
    <xf numFmtId="2" fontId="16" fillId="42" borderId="30" xfId="100" applyNumberFormat="1" applyFont="1" applyFill="1" applyBorder="1" applyAlignment="1" applyProtection="1">
      <alignment horizontal="center" vertical="center"/>
      <protection/>
    </xf>
    <xf numFmtId="0" fontId="16" fillId="0" borderId="100" xfId="100" applyFont="1" applyFill="1" applyBorder="1" applyAlignment="1" applyProtection="1">
      <alignment horizontal="center" vertical="center" wrapText="1"/>
      <protection/>
    </xf>
    <xf numFmtId="0" fontId="16" fillId="0" borderId="16" xfId="100" applyFont="1" applyFill="1" applyBorder="1" applyAlignment="1" applyProtection="1">
      <alignment horizontal="center" vertical="center" wrapText="1"/>
      <protection/>
    </xf>
    <xf numFmtId="0" fontId="16" fillId="0" borderId="98" xfId="100" applyFont="1" applyFill="1" applyBorder="1" applyAlignment="1" applyProtection="1">
      <alignment horizontal="center" vertical="center" wrapText="1"/>
      <protection/>
    </xf>
    <xf numFmtId="0" fontId="16" fillId="0" borderId="99" xfId="100" applyFont="1" applyFill="1" applyBorder="1" applyAlignment="1" applyProtection="1">
      <alignment horizontal="center" vertical="center" wrapText="1"/>
      <protection/>
    </xf>
    <xf numFmtId="0" fontId="16" fillId="0" borderId="40" xfId="100" applyFont="1" applyFill="1" applyBorder="1" applyAlignment="1" applyProtection="1">
      <alignment horizontal="center" vertical="center" wrapText="1"/>
      <protection/>
    </xf>
    <xf numFmtId="0" fontId="16" fillId="0" borderId="86" xfId="100" applyFont="1" applyFill="1" applyBorder="1" applyAlignment="1" applyProtection="1">
      <alignment horizontal="center" vertical="center" wrapText="1"/>
      <protection/>
    </xf>
    <xf numFmtId="0" fontId="16" fillId="50" borderId="40" xfId="100" applyFont="1" applyFill="1" applyBorder="1" applyAlignment="1" applyProtection="1">
      <alignment horizontal="center" vertical="center" wrapText="1"/>
      <protection/>
    </xf>
    <xf numFmtId="0" fontId="16" fillId="50" borderId="21" xfId="100" applyFont="1" applyFill="1" applyBorder="1" applyAlignment="1" applyProtection="1">
      <alignment horizontal="center" vertical="center" wrapText="1"/>
      <protection/>
    </xf>
    <xf numFmtId="0" fontId="16" fillId="50" borderId="41" xfId="100" applyFont="1" applyFill="1" applyBorder="1" applyAlignment="1" applyProtection="1">
      <alignment horizontal="center" vertical="center" wrapText="1"/>
      <protection/>
    </xf>
    <xf numFmtId="0" fontId="16" fillId="0" borderId="40" xfId="100" applyFont="1" applyBorder="1" applyAlignment="1" applyProtection="1">
      <alignment horizontal="center" vertical="center" wrapText="1"/>
      <protection/>
    </xf>
    <xf numFmtId="0" fontId="16" fillId="0" borderId="21" xfId="100" applyFont="1" applyBorder="1" applyAlignment="1" applyProtection="1">
      <alignment horizontal="center" vertical="center" wrapText="1"/>
      <protection/>
    </xf>
    <xf numFmtId="0" fontId="16" fillId="0" borderId="41" xfId="100" applyFont="1" applyBorder="1" applyAlignment="1" applyProtection="1">
      <alignment horizontal="center" vertical="center" wrapText="1"/>
      <protection/>
    </xf>
    <xf numFmtId="0" fontId="16" fillId="0" borderId="53" xfId="100" applyFont="1" applyFill="1" applyBorder="1" applyAlignment="1" applyProtection="1">
      <alignment horizontal="center" vertical="center" wrapText="1"/>
      <protection/>
    </xf>
    <xf numFmtId="0" fontId="16" fillId="0" borderId="27" xfId="100" applyFont="1" applyFill="1" applyBorder="1" applyAlignment="1" applyProtection="1">
      <alignment horizontal="center" vertical="center" wrapText="1"/>
      <protection/>
    </xf>
    <xf numFmtId="0" fontId="16" fillId="0" borderId="72" xfId="100" applyFont="1" applyBorder="1" applyAlignment="1" applyProtection="1">
      <alignment horizontal="center" vertical="center"/>
      <protection/>
    </xf>
    <xf numFmtId="2" fontId="16" fillId="42" borderId="37" xfId="100" applyNumberFormat="1" applyFont="1" applyFill="1" applyBorder="1" applyAlignment="1" applyProtection="1">
      <alignment horizontal="center" vertical="center"/>
      <protection/>
    </xf>
    <xf numFmtId="0" fontId="3" fillId="0" borderId="9" xfId="100" applyFont="1" applyFill="1" applyBorder="1" applyAlignment="1" applyProtection="1">
      <alignment horizontal="center" vertical="center" wrapText="1"/>
      <protection/>
    </xf>
    <xf numFmtId="0" fontId="3" fillId="0" borderId="9" xfId="100" applyFont="1" applyBorder="1" applyAlignment="1" applyProtection="1">
      <alignment horizontal="center" vertical="center" wrapText="1"/>
      <protection/>
    </xf>
    <xf numFmtId="0" fontId="3" fillId="0" borderId="9" xfId="100" applyFont="1" applyFill="1" applyBorder="1" applyAlignment="1" applyProtection="1">
      <alignment vertical="center"/>
      <protection/>
    </xf>
    <xf numFmtId="0" fontId="3" fillId="0" borderId="9" xfId="100" applyFont="1" applyBorder="1" applyAlignment="1" applyProtection="1">
      <alignment vertical="center"/>
      <protection/>
    </xf>
    <xf numFmtId="0" fontId="3" fillId="0" borderId="9" xfId="100" applyFont="1" applyFill="1" applyBorder="1" applyAlignment="1">
      <alignment horizontal="center" vertical="center" wrapText="1"/>
      <protection/>
    </xf>
    <xf numFmtId="0" fontId="3" fillId="0" borderId="9" xfId="100" applyFont="1" applyBorder="1" applyAlignment="1">
      <alignment horizontal="center" vertical="center" wrapText="1"/>
      <protection/>
    </xf>
    <xf numFmtId="0" fontId="15" fillId="0" borderId="9" xfId="100" applyFont="1" applyFill="1" applyBorder="1" applyAlignment="1" applyProtection="1">
      <alignment horizontal="center" vertical="center" wrapText="1"/>
      <protection/>
    </xf>
    <xf numFmtId="0" fontId="3" fillId="0" borderId="0" xfId="100" applyFont="1" applyFill="1" applyBorder="1" applyAlignment="1" applyProtection="1">
      <alignment horizontal="left" vertical="center" wrapText="1"/>
      <protection/>
    </xf>
    <xf numFmtId="0" fontId="3" fillId="0" borderId="0" xfId="100" applyFont="1" applyAlignment="1" applyProtection="1">
      <alignment horizontal="left" vertical="center"/>
      <protection/>
    </xf>
    <xf numFmtId="0" fontId="20" fillId="0" borderId="0" xfId="94" applyFont="1" applyAlignment="1" applyProtection="1">
      <alignment horizontal="left" wrapText="1"/>
      <protection/>
    </xf>
    <xf numFmtId="0" fontId="3" fillId="0" borderId="0" xfId="94" applyFont="1" applyAlignment="1" applyProtection="1">
      <alignment horizontal="left" wrapText="1"/>
      <protection/>
    </xf>
    <xf numFmtId="0" fontId="3" fillId="0" borderId="9" xfId="94" applyFont="1" applyBorder="1" applyAlignment="1" applyProtection="1">
      <alignment horizontal="center" vertical="center" wrapText="1"/>
      <protection/>
    </xf>
    <xf numFmtId="0" fontId="0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vertical="center"/>
      <protection/>
    </xf>
    <xf numFmtId="0" fontId="17" fillId="0" borderId="9" xfId="100" applyFont="1" applyFill="1" applyBorder="1" applyAlignment="1" applyProtection="1">
      <alignment horizontal="center" vertical="center" wrapText="1"/>
      <protection/>
    </xf>
    <xf numFmtId="0" fontId="124" fillId="0" borderId="9" xfId="100" applyFont="1" applyBorder="1" applyAlignment="1" applyProtection="1">
      <alignment horizontal="center" vertical="center" wrapText="1"/>
      <protection/>
    </xf>
    <xf numFmtId="0" fontId="16" fillId="0" borderId="9" xfId="100" applyFont="1" applyBorder="1" applyAlignment="1" applyProtection="1">
      <alignment horizontal="center" vertical="center" wrapText="1"/>
      <protection/>
    </xf>
    <xf numFmtId="0" fontId="16" fillId="0" borderId="9" xfId="10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100" applyFont="1" applyBorder="1" applyAlignment="1" applyProtection="1">
      <alignment horizontal="center" vertical="center" wrapText="1"/>
      <protection/>
    </xf>
    <xf numFmtId="0" fontId="3" fillId="0" borderId="9" xfId="100" applyFont="1" applyBorder="1" applyAlignment="1" applyProtection="1">
      <alignment vertical="center" wrapText="1"/>
      <protection/>
    </xf>
    <xf numFmtId="0" fontId="20" fillId="41" borderId="0" xfId="105" applyFont="1" applyFill="1" applyBorder="1" applyAlignment="1" applyProtection="1">
      <alignment horizontal="right" vertical="center" wrapText="1"/>
      <protection/>
    </xf>
    <xf numFmtId="49" fontId="3" fillId="0" borderId="0" xfId="88" applyFont="1" applyBorder="1" applyAlignment="1" applyProtection="1">
      <alignment horizontal="right" vertical="center" wrapText="1"/>
      <protection/>
    </xf>
    <xf numFmtId="0" fontId="0" fillId="0" borderId="9" xfId="105" applyFont="1" applyFill="1" applyBorder="1" applyAlignment="1" applyProtection="1">
      <alignment horizontal="center" vertical="center" wrapText="1"/>
      <protection/>
    </xf>
    <xf numFmtId="0" fontId="3" fillId="0" borderId="9" xfId="105" applyFont="1" applyFill="1" applyBorder="1" applyAlignment="1" applyProtection="1">
      <alignment horizontal="center" vertical="center" wrapText="1"/>
      <protection/>
    </xf>
    <xf numFmtId="0" fontId="0" fillId="41" borderId="9" xfId="105" applyFont="1" applyFill="1" applyBorder="1" applyAlignment="1" applyProtection="1">
      <alignment horizontal="center" vertical="center" wrapText="1"/>
      <protection/>
    </xf>
    <xf numFmtId="0" fontId="3" fillId="41" borderId="9" xfId="105" applyFont="1" applyFill="1" applyBorder="1" applyAlignment="1" applyProtection="1">
      <alignment horizontal="center" vertical="center" wrapText="1"/>
      <protection/>
    </xf>
    <xf numFmtId="4" fontId="3" fillId="0" borderId="9" xfId="100" applyNumberFormat="1" applyFont="1" applyFill="1" applyBorder="1" applyAlignment="1" applyProtection="1">
      <alignment horizontal="center" vertical="center" wrapText="1"/>
      <protection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0" fontId="22" fillId="0" borderId="9" xfId="119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10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100" applyFont="1" applyFill="1" applyBorder="1" applyAlignment="1" applyProtection="1">
      <alignment horizontal="center" vertical="center" wrapText="1"/>
      <protection/>
    </xf>
    <xf numFmtId="0" fontId="124" fillId="0" borderId="73" xfId="0" applyFont="1" applyFill="1" applyBorder="1" applyAlignment="1" applyProtection="1">
      <alignment horizontal="center" vertical="center"/>
      <protection/>
    </xf>
    <xf numFmtId="0" fontId="124" fillId="0" borderId="22" xfId="0" applyFont="1" applyFill="1" applyBorder="1" applyAlignment="1" applyProtection="1">
      <alignment horizontal="center" vertical="center"/>
      <protection/>
    </xf>
    <xf numFmtId="0" fontId="124" fillId="0" borderId="9" xfId="0" applyFont="1" applyFill="1" applyBorder="1" applyAlignment="1" applyProtection="1">
      <alignment horizontal="center" vertical="center" wrapText="1"/>
      <protection/>
    </xf>
    <xf numFmtId="0" fontId="124" fillId="0" borderId="53" xfId="0" applyFont="1" applyFill="1" applyBorder="1" applyAlignment="1" applyProtection="1">
      <alignment horizontal="center" vertical="center" wrapText="1"/>
      <protection/>
    </xf>
    <xf numFmtId="0" fontId="20" fillId="0" borderId="16" xfId="100" applyFont="1" applyFill="1" applyBorder="1" applyAlignment="1" applyProtection="1">
      <alignment vertical="center" wrapText="1"/>
      <protection/>
    </xf>
    <xf numFmtId="0" fontId="0" fillId="0" borderId="66" xfId="100" applyFont="1" applyFill="1" applyBorder="1" applyAlignment="1" applyProtection="1">
      <alignment horizontal="center" vertical="center" wrapText="1"/>
      <protection/>
    </xf>
    <xf numFmtId="0" fontId="0" fillId="0" borderId="96" xfId="100" applyFont="1" applyFill="1" applyBorder="1" applyAlignment="1" applyProtection="1">
      <alignment horizontal="center" vertical="center" wrapText="1"/>
      <protection/>
    </xf>
    <xf numFmtId="0" fontId="3" fillId="0" borderId="68" xfId="100" applyFont="1" applyFill="1" applyBorder="1" applyAlignment="1" applyProtection="1">
      <alignment horizontal="center" vertical="center" wrapText="1"/>
      <protection/>
    </xf>
    <xf numFmtId="0" fontId="3" fillId="0" borderId="73" xfId="100" applyFont="1" applyFill="1" applyBorder="1" applyAlignment="1" applyProtection="1">
      <alignment horizontal="center" vertical="center" wrapText="1"/>
      <protection/>
    </xf>
    <xf numFmtId="0" fontId="3" fillId="0" borderId="94" xfId="100" applyFont="1" applyFill="1" applyBorder="1" applyAlignment="1" applyProtection="1">
      <alignment horizontal="center" vertical="center" wrapText="1"/>
      <protection/>
    </xf>
    <xf numFmtId="0" fontId="3" fillId="0" borderId="76" xfId="100" applyFont="1" applyFill="1" applyBorder="1" applyAlignment="1" applyProtection="1">
      <alignment horizontal="center" vertical="center" wrapText="1"/>
      <protection/>
    </xf>
    <xf numFmtId="0" fontId="3" fillId="0" borderId="75" xfId="100" applyFont="1" applyFill="1" applyBorder="1" applyAlignment="1" applyProtection="1">
      <alignment horizontal="center" vertical="center" wrapText="1"/>
      <protection/>
    </xf>
    <xf numFmtId="0" fontId="3" fillId="0" borderId="93" xfId="100" applyFont="1" applyFill="1" applyBorder="1" applyAlignment="1" applyProtection="1">
      <alignment horizontal="center" vertical="center" wrapText="1"/>
      <protection/>
    </xf>
    <xf numFmtId="0" fontId="3" fillId="0" borderId="101" xfId="100" applyFont="1" applyFill="1" applyBorder="1" applyAlignment="1" applyProtection="1">
      <alignment horizontal="center" vertical="center" wrapText="1"/>
      <protection/>
    </xf>
    <xf numFmtId="0" fontId="3" fillId="0" borderId="64" xfId="100" applyFont="1" applyFill="1" applyBorder="1" applyAlignment="1" applyProtection="1">
      <alignment horizontal="center" vertical="center" wrapText="1"/>
      <protection/>
    </xf>
    <xf numFmtId="0" fontId="3" fillId="0" borderId="67" xfId="100" applyFont="1" applyFill="1" applyBorder="1" applyAlignment="1" applyProtection="1">
      <alignment horizontal="center" vertical="center" wrapText="1"/>
      <protection/>
    </xf>
    <xf numFmtId="0" fontId="3" fillId="0" borderId="66" xfId="100" applyFont="1" applyFill="1" applyBorder="1" applyAlignment="1" applyProtection="1">
      <alignment horizontal="center" vertical="center" wrapText="1"/>
      <protection/>
    </xf>
    <xf numFmtId="0" fontId="3" fillId="0" borderId="96" xfId="100" applyFont="1" applyFill="1" applyBorder="1" applyAlignment="1" applyProtection="1">
      <alignment horizontal="center" vertical="center" wrapText="1"/>
      <protection/>
    </xf>
    <xf numFmtId="0" fontId="0" fillId="0" borderId="68" xfId="100" applyFont="1" applyFill="1" applyBorder="1" applyAlignment="1" applyProtection="1">
      <alignment horizontal="center" vertical="center" wrapText="1"/>
      <protection/>
    </xf>
    <xf numFmtId="0" fontId="0" fillId="0" borderId="94" xfId="100" applyFont="1" applyFill="1" applyBorder="1" applyAlignment="1" applyProtection="1">
      <alignment horizontal="center" vertical="center" wrapText="1"/>
      <protection/>
    </xf>
    <xf numFmtId="0" fontId="3" fillId="0" borderId="59" xfId="100" applyFont="1" applyFill="1" applyBorder="1" applyAlignment="1" applyProtection="1">
      <alignment horizontal="center" vertical="center" wrapText="1"/>
      <protection/>
    </xf>
    <xf numFmtId="0" fontId="3" fillId="0" borderId="83" xfId="100" applyFont="1" applyFill="1" applyBorder="1" applyAlignment="1" applyProtection="1">
      <alignment horizontal="center" vertical="center" wrapText="1"/>
      <protection/>
    </xf>
    <xf numFmtId="0" fontId="130" fillId="0" borderId="0" xfId="0" applyFont="1" applyAlignment="1" applyProtection="1">
      <alignment horizontal="center"/>
      <protection/>
    </xf>
    <xf numFmtId="0" fontId="124" fillId="0" borderId="53" xfId="0" applyFont="1" applyBorder="1" applyAlignment="1" applyProtection="1">
      <alignment horizontal="center" vertical="center"/>
      <protection/>
    </xf>
    <xf numFmtId="0" fontId="124" fillId="0" borderId="45" xfId="0" applyFont="1" applyBorder="1" applyAlignment="1" applyProtection="1">
      <alignment horizontal="center" vertical="center"/>
      <protection/>
    </xf>
    <xf numFmtId="0" fontId="124" fillId="0" borderId="53" xfId="0" applyFont="1" applyBorder="1" applyAlignment="1" applyProtection="1">
      <alignment horizontal="center" vertical="center" wrapText="1"/>
      <protection/>
    </xf>
    <xf numFmtId="0" fontId="124" fillId="0" borderId="45" xfId="0" applyFont="1" applyBorder="1" applyAlignment="1" applyProtection="1">
      <alignment horizontal="center" vertical="center" wrapText="1"/>
      <protection/>
    </xf>
    <xf numFmtId="0" fontId="124" fillId="0" borderId="57" xfId="0" applyFont="1" applyBorder="1" applyAlignment="1" applyProtection="1">
      <alignment horizontal="center" vertical="center" wrapText="1"/>
      <protection/>
    </xf>
    <xf numFmtId="0" fontId="124" fillId="0" borderId="22" xfId="0" applyFont="1" applyBorder="1" applyAlignment="1" applyProtection="1">
      <alignment horizontal="center" vertical="center" wrapText="1"/>
      <protection/>
    </xf>
    <xf numFmtId="0" fontId="39" fillId="0" borderId="0" xfId="100" applyFont="1" applyFill="1" applyBorder="1" applyAlignment="1" applyProtection="1">
      <alignment horizontal="center" vertical="center"/>
      <protection/>
    </xf>
    <xf numFmtId="0" fontId="39" fillId="0" borderId="0" xfId="105" applyFont="1" applyFill="1" applyBorder="1" applyAlignment="1" applyProtection="1">
      <alignment horizontal="center" vertical="center"/>
      <protection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 2" xfId="71"/>
    <cellStyle name="Гиперссылка 3" xfId="72"/>
    <cellStyle name="Гиперссылка 4" xfId="73"/>
    <cellStyle name="Гиперссылка 4 6" xfId="74"/>
    <cellStyle name="Currency" xfId="75"/>
    <cellStyle name="Currency [0]" xfId="76"/>
    <cellStyle name="Заголовок" xfId="77"/>
    <cellStyle name="Заголовок 1" xfId="78"/>
    <cellStyle name="Заголовок 2" xfId="79"/>
    <cellStyle name="Заголовок 3" xfId="80"/>
    <cellStyle name="Заголовок 4" xfId="81"/>
    <cellStyle name="ЗаголовокСтолбца" xfId="82"/>
    <cellStyle name="Значение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2" xfId="90"/>
    <cellStyle name="Обычный 12 3 2" xfId="91"/>
    <cellStyle name="Обычный 12 4" xfId="92"/>
    <cellStyle name="Обычный 13" xfId="93"/>
    <cellStyle name="Обычный 14" xfId="94"/>
    <cellStyle name="Обычный 15" xfId="95"/>
    <cellStyle name="Обычный 2" xfId="96"/>
    <cellStyle name="Обычный 2 10" xfId="97"/>
    <cellStyle name="Обычный 2 10 2" xfId="98"/>
    <cellStyle name="Обычный 2 14" xfId="99"/>
    <cellStyle name="Обычный 2 8" xfId="100"/>
    <cellStyle name="Обычный 20" xfId="101"/>
    <cellStyle name="Обычный 20 2" xfId="102"/>
    <cellStyle name="Обычный 21" xfId="103"/>
    <cellStyle name="Обычный 21 2" xfId="104"/>
    <cellStyle name="Обычный 3" xfId="105"/>
    <cellStyle name="Обычный 3 2" xfId="106"/>
    <cellStyle name="Обычный 3 2 2" xfId="107"/>
    <cellStyle name="Обычный 3 3" xfId="108"/>
    <cellStyle name="Обычный 3 3 2" xfId="109"/>
    <cellStyle name="Обычный 4" xfId="110"/>
    <cellStyle name="Обычный 5" xfId="111"/>
    <cellStyle name="Обычный 6" xfId="112"/>
    <cellStyle name="Обычный_Kom kompleks" xfId="113"/>
    <cellStyle name="Обычный_PRIL1.ELECTR" xfId="114"/>
    <cellStyle name="Обычный_PRIL1.ELECTR 2 2" xfId="115"/>
    <cellStyle name="Обычный_SIMPLE_1_massive2" xfId="116"/>
    <cellStyle name="Обычный_ЖКУ_проект3" xfId="117"/>
    <cellStyle name="Обычный_Мониторинг инвестиций" xfId="118"/>
    <cellStyle name="Обычный_Полезный отпуск электроэнергии и мощности, реализуемой по регулируемым ценам" xfId="119"/>
    <cellStyle name="Обычный_расчет_08_вар1 08.02.07 вечер" xfId="120"/>
    <cellStyle name="Обычный_Стандарт(v0.3)" xfId="121"/>
    <cellStyle name="Обычный_форма 1 водопровод для орг_CALC.KV.4.78(v1.0)" xfId="122"/>
    <cellStyle name="Обычный_Шаблон по источникам для Модуля Реестр (2)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Процентный 10" xfId="129"/>
    <cellStyle name="Процентный 2" xfId="130"/>
    <cellStyle name="Процентный 3" xfId="131"/>
    <cellStyle name="Процентный 5" xfId="132"/>
    <cellStyle name="Процентный 5 2" xfId="133"/>
    <cellStyle name="Связанная ячейка" xfId="134"/>
    <cellStyle name="Стиль 2" xfId="135"/>
    <cellStyle name="Текст предупреждения" xfId="136"/>
    <cellStyle name="Comma" xfId="137"/>
    <cellStyle name="Comma [0]" xfId="138"/>
    <cellStyle name="Финансовый 3" xfId="139"/>
    <cellStyle name="Финансовый 3 2" xfId="140"/>
    <cellStyle name="Формула_НВВ - сети долгосрочный (15.07) - передано на оформление" xfId="141"/>
    <cellStyle name="Хороший" xfId="142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rgb="FF99FFCC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38100</xdr:rowOff>
    </xdr:from>
    <xdr:to>
      <xdr:col>4</xdr:col>
      <xdr:colOff>0</xdr:colOff>
      <xdr:row>8</xdr:row>
      <xdr:rowOff>0</xdr:rowOff>
    </xdr:to>
    <xdr:sp>
      <xdr:nvSpPr>
        <xdr:cNvPr id="1" name="cmdStart2" hidden="1"/>
        <xdr:cNvSpPr>
          <a:spLocks/>
        </xdr:cNvSpPr>
      </xdr:nvSpPr>
      <xdr:spPr>
        <a:xfrm>
          <a:off x="3448050" y="1323975"/>
          <a:ext cx="714375" cy="1619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Продолжить заполнение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8</xdr:row>
      <xdr:rowOff>66675</xdr:rowOff>
    </xdr:from>
    <xdr:to>
      <xdr:col>2</xdr:col>
      <xdr:colOff>771525</xdr:colOff>
      <xdr:row>12</xdr:row>
      <xdr:rowOff>85725</xdr:rowOff>
    </xdr:to>
    <xdr:pic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906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usevAY\Desktop\&#1054;&#1054;&#1054;%20&#1057;&#1090;&#1088;&#1086;&#1081;&#1089;&#1086;&#1102;&#1079;-&#1057;&#1077;&#1088;&#1074;&#1080;&#1089;\VS.%20&#1054;&#1054;&#1054;%20&#1057;&#1090;&#1088;&#1086;&#1081;&#1089;&#1086;&#1102;&#1079;-&#1057;&#1077;&#1088;&#1074;&#1080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sedinaMV\AppData\Local\Microsoft\Windows\Temporary%20Internet%20Files\Content.Outlook\71U19P26\&#1055;&#1055;%20&#1042;&#1057;%20&#1080;%20&#1050;&#1072;&#1083;&#1100;&#1082;%20&#1042;&#1057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4;&#1084;&#1091;&#1085;&#1072;&#1083;&#1100;&#1085;&#1099;&#1081;%20&#1082;&#1086;&#1084;&#1087;&#1083;&#1077;&#1082;&#1089;_&#1042;&#1054;&#1044;&#1040;\-=%20&#1042;&#1086;&#1076;&#1072;%20=-\&#1050;&#1054;&#1044;&#1067;_&#1088;&#1077;&#1075;&#1091;&#1083;&#1080;&#1088;&#1086;&#1074;&#1072;&#1085;&#1080;&#1103;\&#1085;&#1072;%202017\&#1057;&#1074;&#1077;&#1076;&#1077;&#1085;&#1080;&#1103;_&#1042;&#10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4;&#1084;&#1091;&#1085;&#1072;&#1083;&#1100;&#1085;&#1099;&#1081;%20&#1082;&#1086;&#1084;&#1087;&#1083;&#1077;&#1082;&#1089;_&#1042;&#1054;&#1044;&#1040;\-=%20&#1042;&#1086;&#1076;&#1072;%20=-\&#1050;&#1054;&#1044;&#1067;_&#1088;&#1077;&#1075;&#1091;&#1083;&#1080;&#1088;&#1086;&#1074;&#1072;&#1085;&#1080;&#1103;\&#1085;&#1072;%202017\&#1055;&#1088;&#1080;&#1083;%202.1%20-%20&#1055;&#1055;%20&#1042;&#1057;%20&#1080;%20&#1050;&#1072;&#1083;&#1100;&#1082;%20&#1042;&#1057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efault.default-PC\Documents\&#1064;&#1040;&#1041;&#1051;&#1054;&#1053;&#1067;\VO.TARIFF.REQUEST.2015.1.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esedinaMV\AppData\Local\Microsoft\Windows\Temporary%20Internet%20Files\Content.Outlook\71U19P26\&#1055;&#1055;%20&#1042;&#1057;%20&#1080;%20&#1050;&#1072;&#1083;&#1100;&#1082;%20&#1042;&#1057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078\Users\GusevAY\Desktop\&#1054;&#1054;&#1054;%20&#1057;&#1090;&#1088;&#1086;&#1081;&#1089;&#1086;&#1102;&#1079;-&#1057;&#1077;&#1088;&#1074;&#1080;&#1089;\VS.%20&#1054;&#1054;&#1054;%20&#1057;&#1090;&#1088;&#1086;&#1081;&#1089;&#1086;&#1102;&#1079;-&#1057;&#1077;&#1088;&#1074;&#1080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078\Users\default.default-PC\Documents\&#1064;&#1040;&#1041;&#1051;&#1054;&#1053;&#1067;\VO.TARIFF.REQUEST.2015.1.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55;%20&#1042;&#1054;%20&#1080;%20&#1050;&#1072;&#1083;&#1100;&#1082;%20&#1042;&#1054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078\&#1055;&#1088;&#1080;&#1083;%202.1%20-%20&#1055;&#1055;%20&#1042;&#1057;%20&#1080;%20&#1050;&#1072;&#1083;&#1100;&#1082;%20&#1042;&#1057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sevAY\Desktop\&#1054;&#1054;&#1054;%20&#1057;&#1090;&#1088;&#1086;&#1081;&#1089;&#1086;&#1102;&#1079;-&#1057;&#1077;&#1088;&#1074;&#1080;&#1089;\VS.%20&#1054;&#1054;&#1054;%20&#1057;&#1090;&#1088;&#1086;&#1081;&#1089;&#1086;&#1102;&#1079;-&#1057;&#1077;&#1088;&#1074;&#1080;&#10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fault.default-PC\Documents\&#1064;&#1040;&#1041;&#1051;&#1054;&#1053;&#1067;\VO.TARIFF.REQUEST.2015.1.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mod_102"/>
      <sheetName val="modListProv"/>
      <sheetName val="modfrmReestrMR"/>
      <sheetName val="modfrmReestr"/>
      <sheetName val="modFill"/>
      <sheetName val="Инструкция"/>
      <sheetName val="Лог обновления"/>
      <sheetName val="Титульный"/>
      <sheetName val="Карточка"/>
      <sheetName val="Список МО"/>
      <sheetName val="ПП ВС"/>
      <sheetName val="Калькуляция ВС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Водный налог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6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</sheetNames>
    <sheetDataSet>
      <sheetData sheetId="8">
        <row r="21">
          <cell r="F21" t="str">
            <v>ООО "Стройсоюз-Сервис"</v>
          </cell>
        </row>
        <row r="64">
          <cell r="F64" t="str">
            <v>инженер</v>
          </cell>
        </row>
      </sheetData>
      <sheetData sheetId="10">
        <row r="14">
          <cell r="E14" t="str">
            <v>городской округ Котельники</v>
          </cell>
        </row>
      </sheetData>
      <sheetData sheetId="34">
        <row r="2">
          <cell r="G2" t="str">
            <v>да</v>
          </cell>
        </row>
        <row r="3">
          <cell r="G3" t="str">
            <v>нет</v>
          </cell>
        </row>
        <row r="8">
          <cell r="H8" t="str">
            <v>счетчик</v>
          </cell>
        </row>
        <row r="9">
          <cell r="H9" t="str">
            <v>норматив</v>
          </cell>
        </row>
        <row r="10">
          <cell r="H10" t="str">
            <v>смешанное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и"/>
      <sheetName val="ПП ВС"/>
      <sheetName val="Баланс ВС"/>
      <sheetName val="Калькуляция ВС"/>
      <sheetName val="Абоненты"/>
      <sheetName val="Материалы"/>
      <sheetName val="Ср. тариф ЭЭ"/>
      <sheetName val="Расходы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, факт"/>
      <sheetName val="Аренда, план"/>
      <sheetName val="Цех (производств) расходы "/>
      <sheetName val="Административные расходы"/>
      <sheetName val="Покупная продукция (услуги)"/>
      <sheetName val="водный налог"/>
      <sheetName val="земельн. налог "/>
      <sheetName val="Мероприятия"/>
      <sheetName val="коррект. НВВ вода"/>
      <sheetName val="Индекс измен. колич. активов"/>
    </sheetNames>
    <sheetDataSet>
      <sheetData sheetId="1">
        <row r="7">
          <cell r="A7" t="str">
            <v>версия организации</v>
          </cell>
        </row>
        <row r="8">
          <cell r="A8" t="str">
            <v>версия регулятора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"/>
      <sheetName val="ПП ВО"/>
      <sheetName val="ВР ПП ВО"/>
      <sheetName val="ПП ВО (2)"/>
      <sheetName val="Баланс ВО"/>
      <sheetName val="Индексы"/>
      <sheetName val="Расчет тарифов"/>
      <sheetName val="Экспертное заключение"/>
      <sheetName val="Абоненты"/>
      <sheetName val="Материалы"/>
      <sheetName val="Ср. тариф ЭЭ"/>
      <sheetName val="Расходы ЭЭ"/>
      <sheetName val="Числ-ть"/>
      <sheetName val="Амортизация"/>
      <sheetName val="Тек.ремонты, факт"/>
      <sheetName val="Тек.ремонты, план"/>
      <sheetName val="Кап.ремонт, факт"/>
      <sheetName val="Кап.ремонт, план"/>
      <sheetName val="Аренда, факт"/>
      <sheetName val="Аренда, план"/>
      <sheetName val="Цех (произв) расходы "/>
      <sheetName val="Администр. расходы"/>
      <sheetName val="Покупная продукция"/>
      <sheetName val="земельн. налог "/>
      <sheetName val="Мероприятия"/>
      <sheetName val="Кап. вложения"/>
      <sheetName val="коррект. НВВ"/>
      <sheetName val="ФХД"/>
      <sheetName val="Сведения"/>
      <sheetName val="Фактич. показатели"/>
    </sheetNames>
    <sheetDataSet>
      <sheetData sheetId="1">
        <row r="1">
          <cell r="A1" t="str">
            <v>Общая система налогообложения</v>
          </cell>
        </row>
        <row r="2">
          <cell r="A2" t="str">
            <v>Упрощенная система налогообложения</v>
          </cell>
        </row>
        <row r="3">
          <cell r="A3" t="str">
            <v>НДС не взимается в соответствии со статьями 145 и 146 НК РФ</v>
          </cell>
        </row>
        <row r="4">
          <cell r="A4" t="str">
            <v>НДС не взимается в соответствии со статьей 149 НК РФ</v>
          </cell>
        </row>
        <row r="5">
          <cell r="A5" t="str">
            <v>НДС не взимается в связи с уплатой единого сельскохозяйственного налога</v>
          </cell>
        </row>
        <row r="27">
          <cell r="A27" t="str">
            <v>Беседина М.В.</v>
          </cell>
        </row>
        <row r="28">
          <cell r="A28" t="str">
            <v>Гусев А.Ю.</v>
          </cell>
        </row>
        <row r="29">
          <cell r="A29" t="str">
            <v>Новикова А.А.</v>
          </cell>
        </row>
        <row r="30">
          <cell r="A30" t="str">
            <v>Хусейнова Е.И.</v>
          </cell>
        </row>
        <row r="31">
          <cell r="A31" t="str">
            <v>Кудинова О.А.</v>
          </cell>
        </row>
        <row r="32">
          <cell r="A32" t="str">
            <v>Кокорева Е.Н.</v>
          </cell>
        </row>
        <row r="33">
          <cell r="A33" t="str">
            <v>Куликова Е.А.</v>
          </cell>
        </row>
        <row r="35">
          <cell r="A35" t="str">
            <v>Волоколамский м.р.</v>
          </cell>
        </row>
        <row r="36">
          <cell r="A36" t="str">
            <v>Воскресенский м.р.</v>
          </cell>
        </row>
        <row r="37">
          <cell r="A37" t="str">
            <v>г.о. Балашиха</v>
          </cell>
        </row>
        <row r="38">
          <cell r="A38" t="str">
            <v>г.о. Бронницы</v>
          </cell>
        </row>
        <row r="39">
          <cell r="A39" t="str">
            <v>г.о. Власиха</v>
          </cell>
        </row>
        <row r="40">
          <cell r="A40" t="str">
            <v>г.о. Восход</v>
          </cell>
        </row>
        <row r="41">
          <cell r="A41" t="str">
            <v>г.о. Дзержинский</v>
          </cell>
        </row>
        <row r="42">
          <cell r="A42" t="str">
            <v>г.о. Долгопрудный</v>
          </cell>
        </row>
        <row r="43">
          <cell r="A43" t="str">
            <v>г.о. Домодедово</v>
          </cell>
        </row>
        <row r="44">
          <cell r="A44" t="str">
            <v>г.о. Дубна</v>
          </cell>
        </row>
        <row r="45">
          <cell r="A45" t="str">
            <v>г.о. Железнодорожный</v>
          </cell>
        </row>
        <row r="46">
          <cell r="A46" t="str">
            <v>г.о. Жуковский </v>
          </cell>
        </row>
        <row r="47">
          <cell r="A47" t="str">
            <v>г.о. Звездный городок</v>
          </cell>
        </row>
        <row r="48">
          <cell r="A48" t="str">
            <v>г.о. Звенигород</v>
          </cell>
        </row>
        <row r="49">
          <cell r="A49" t="str">
            <v>г.о. Ивантеевка</v>
          </cell>
        </row>
        <row r="50">
          <cell r="A50" t="str">
            <v>г.о. Климовск</v>
          </cell>
        </row>
        <row r="51">
          <cell r="A51" t="str">
            <v>г.о. Коломна</v>
          </cell>
        </row>
        <row r="52">
          <cell r="A52" t="str">
            <v>г.о. Королев</v>
          </cell>
        </row>
        <row r="53">
          <cell r="A53" t="str">
            <v>г.о. Котельники</v>
          </cell>
        </row>
        <row r="54">
          <cell r="A54" t="str">
            <v>г.о. Красноармейск</v>
          </cell>
        </row>
        <row r="55">
          <cell r="A55" t="str">
            <v>г.о. Краснознаменск</v>
          </cell>
        </row>
        <row r="56">
          <cell r="A56" t="str">
            <v>г.о. Лобня</v>
          </cell>
        </row>
        <row r="57">
          <cell r="A57" t="str">
            <v>г.о. Лосино-Петровский</v>
          </cell>
        </row>
        <row r="58">
          <cell r="A58" t="str">
            <v>г.о. Лыткарино</v>
          </cell>
        </row>
        <row r="59">
          <cell r="A59" t="str">
            <v>г.о. Молодежный</v>
          </cell>
        </row>
        <row r="60">
          <cell r="A60" t="str">
            <v>г.о. Орехово-Зуево</v>
          </cell>
        </row>
        <row r="61">
          <cell r="A61" t="str">
            <v>г.о. Подольск</v>
          </cell>
        </row>
        <row r="62">
          <cell r="A62" t="str">
            <v>г.о. Протвино</v>
          </cell>
        </row>
        <row r="63">
          <cell r="A63" t="str">
            <v>г.о. Пущино</v>
          </cell>
        </row>
        <row r="64">
          <cell r="A64" t="str">
            <v>г.о. Реутов</v>
          </cell>
        </row>
        <row r="65">
          <cell r="A65" t="str">
            <v>г.о. Рошаль</v>
          </cell>
        </row>
        <row r="66">
          <cell r="A66" t="str">
            <v>г.о. Серпухов</v>
          </cell>
        </row>
        <row r="67">
          <cell r="A67" t="str">
            <v>г.о. Фрязино</v>
          </cell>
        </row>
        <row r="68">
          <cell r="A68" t="str">
            <v>г.о. Химки</v>
          </cell>
        </row>
        <row r="69">
          <cell r="A69" t="str">
            <v>г.о. Черноголовка</v>
          </cell>
        </row>
        <row r="70">
          <cell r="A70" t="str">
            <v>г.о. Электрогорск</v>
          </cell>
        </row>
        <row r="71">
          <cell r="A71" t="str">
            <v>г.о. Электросталь</v>
          </cell>
        </row>
        <row r="72">
          <cell r="A72" t="str">
            <v>Дмитровский м.р.</v>
          </cell>
        </row>
        <row r="73">
          <cell r="A73" t="str">
            <v>Егорьевский м.р.</v>
          </cell>
        </row>
        <row r="74">
          <cell r="A74" t="str">
            <v>Зарайский м.р.</v>
          </cell>
        </row>
        <row r="75">
          <cell r="A75" t="str">
            <v>Истринский м.р.</v>
          </cell>
        </row>
        <row r="76">
          <cell r="A76" t="str">
            <v>Каширский м.р.</v>
          </cell>
        </row>
        <row r="77">
          <cell r="A77" t="str">
            <v>Клинский м.р.</v>
          </cell>
        </row>
        <row r="78">
          <cell r="A78" t="str">
            <v>Коломенский м.р.</v>
          </cell>
        </row>
        <row r="79">
          <cell r="A79" t="str">
            <v>Красногорский м.р.</v>
          </cell>
        </row>
        <row r="80">
          <cell r="A80" t="str">
            <v>Ленинский м.р.</v>
          </cell>
        </row>
        <row r="81">
          <cell r="A81" t="str">
            <v>Лотошинский м.р.</v>
          </cell>
        </row>
        <row r="82">
          <cell r="A82" t="str">
            <v>Луховицкий м.р.</v>
          </cell>
        </row>
        <row r="83">
          <cell r="A83" t="str">
            <v>Люберецкий м.р.</v>
          </cell>
        </row>
        <row r="84">
          <cell r="A84" t="str">
            <v>Межмуниципальные организации</v>
          </cell>
        </row>
        <row r="85">
          <cell r="A85" t="str">
            <v>Можайский м.р.</v>
          </cell>
        </row>
        <row r="86">
          <cell r="A86" t="str">
            <v>Мытищинский м.р.</v>
          </cell>
        </row>
        <row r="87">
          <cell r="A87" t="str">
            <v>Наро-Фоминский м.р.</v>
          </cell>
        </row>
        <row r="88">
          <cell r="A88" t="str">
            <v>Ногинский м.р.</v>
          </cell>
        </row>
        <row r="89">
          <cell r="A89" t="str">
            <v>Одинцовский м.р.</v>
          </cell>
        </row>
        <row r="90">
          <cell r="A90" t="str">
            <v>Озерский м.р.</v>
          </cell>
        </row>
        <row r="91">
          <cell r="A91" t="str">
            <v>Орехово-Зуевский м.р.</v>
          </cell>
        </row>
        <row r="92">
          <cell r="A92" t="str">
            <v>Павлово-Посадский м.р.</v>
          </cell>
        </row>
        <row r="93">
          <cell r="A93" t="str">
            <v>Подольский м.р.</v>
          </cell>
        </row>
        <row r="94">
          <cell r="A94" t="str">
            <v>Пушкинский м.р.</v>
          </cell>
        </row>
        <row r="95">
          <cell r="A95" t="str">
            <v>Раменский м.р.</v>
          </cell>
        </row>
        <row r="96">
          <cell r="A96" t="str">
            <v>Рузский м.р.</v>
          </cell>
        </row>
        <row r="97">
          <cell r="A97" t="str">
            <v>Сергиево-Посадский м.р.</v>
          </cell>
        </row>
        <row r="98">
          <cell r="A98" t="str">
            <v>Серебряно-Прудский м.р.</v>
          </cell>
        </row>
        <row r="99">
          <cell r="A99" t="str">
            <v>Серпуховский м.р.</v>
          </cell>
        </row>
        <row r="100">
          <cell r="A100" t="str">
            <v>Солнечногорский м.р.</v>
          </cell>
        </row>
        <row r="101">
          <cell r="A101" t="str">
            <v>Ступинский м.р.</v>
          </cell>
        </row>
        <row r="102">
          <cell r="A102" t="str">
            <v>Талдомский м.р.</v>
          </cell>
        </row>
        <row r="103">
          <cell r="A103" t="str">
            <v>Чеховский м.р.</v>
          </cell>
        </row>
        <row r="104">
          <cell r="A104" t="str">
            <v>Шатурский м.р. </v>
          </cell>
        </row>
        <row r="105">
          <cell r="A105" t="str">
            <v>Шаховской м.р.</v>
          </cell>
        </row>
        <row r="106">
          <cell r="A106" t="str">
            <v>Щелковский м.р.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"/>
      <sheetName val="ПП ВС"/>
      <sheetName val="Баланс ВС"/>
      <sheetName val="Индексы"/>
      <sheetName val="Расчет тарифов"/>
      <sheetName val="Экспертное заключение"/>
      <sheetName val="Абоненты"/>
      <sheetName val="Материалы"/>
      <sheetName val="Ср. тариф ЭЭ"/>
      <sheetName val="Расходы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, факт"/>
      <sheetName val="Аренда, план"/>
      <sheetName val="Цех (производств) расходы "/>
      <sheetName val="Административные расходы"/>
      <sheetName val="Покупная продукция (услуги)"/>
      <sheetName val="водный налог"/>
      <sheetName val="земельн. налог "/>
      <sheetName val="Мероприятия"/>
      <sheetName val="Кап. вложения"/>
      <sheetName val="Потери воды"/>
      <sheetName val="коррект. НВВ вода"/>
      <sheetName val="Индекс измен. колич. активов"/>
      <sheetName val="Лист1"/>
      <sheetName val="Сведения об организации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Fill"/>
      <sheetName val="mod_01"/>
      <sheetName val="mod_102"/>
      <sheetName val="Инструкция"/>
      <sheetName val="Лог обновления"/>
      <sheetName val="Титульный"/>
      <sheetName val="Карточка"/>
      <sheetName val="Список МО"/>
      <sheetName val="ПП ВО"/>
      <sheetName val="Калькуляция ВО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frmReestrMR"/>
      <sheetName val="modReestr"/>
      <sheetName val="modfrm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O.TARIFF.REQUEST.2015.1.50"/>
    </sheetNames>
    <sheetDataSet>
      <sheetData sheetId="4">
        <row r="3">
          <cell r="B3" t="str">
            <v>Версия 1.1.5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и"/>
      <sheetName val="ПП ВС"/>
      <sheetName val="Баланс ВС"/>
      <sheetName val="Калькуляция ВС"/>
      <sheetName val="Абоненты"/>
      <sheetName val="Материалы"/>
      <sheetName val="Ср. тариф ЭЭ"/>
      <sheetName val="Расходы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, факт"/>
      <sheetName val="Аренда, план"/>
      <sheetName val="Цех (производств) расходы "/>
      <sheetName val="Административные расходы"/>
      <sheetName val="Покупная продукция (услуги)"/>
      <sheetName val="водный налог"/>
      <sheetName val="земельн. налог "/>
      <sheetName val="Мероприятия"/>
      <sheetName val="коррект. НВВ вода"/>
      <sheetName val="Индекс измен. колич. активов"/>
    </sheetNames>
    <sheetDataSet>
      <sheetData sheetId="1">
        <row r="7">
          <cell r="A7" t="str">
            <v>версия организации</v>
          </cell>
        </row>
        <row r="8">
          <cell r="A8" t="str">
            <v>версия регулятора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mod_102"/>
      <sheetName val="modListProv"/>
      <sheetName val="modfrmReestrMR"/>
      <sheetName val="modfrmReestr"/>
      <sheetName val="modFill"/>
      <sheetName val="Инструкция"/>
      <sheetName val="Лог обновления"/>
      <sheetName val="Титульный"/>
      <sheetName val="Карточка"/>
      <sheetName val="Список МО"/>
      <sheetName val="ПП ВС"/>
      <sheetName val="Калькуляция ВС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Водный налог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6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S. ООО Стройсоюз-Сервис"/>
    </sheetNames>
    <sheetDataSet>
      <sheetData sheetId="8">
        <row r="21">
          <cell r="F21" t="str">
            <v>ООО "Стройсоюз-Сервис"</v>
          </cell>
        </row>
        <row r="64">
          <cell r="F64" t="str">
            <v>инженер</v>
          </cell>
        </row>
      </sheetData>
      <sheetData sheetId="10">
        <row r="14">
          <cell r="E14" t="str">
            <v>городской округ Котельники</v>
          </cell>
        </row>
      </sheetData>
      <sheetData sheetId="34">
        <row r="2">
          <cell r="G2" t="str">
            <v>да</v>
          </cell>
        </row>
        <row r="3">
          <cell r="G3" t="str">
            <v>нет</v>
          </cell>
        </row>
        <row r="8">
          <cell r="H8" t="str">
            <v>счетчик</v>
          </cell>
        </row>
        <row r="9">
          <cell r="H9" t="str">
            <v>норматив</v>
          </cell>
        </row>
        <row r="10">
          <cell r="H10" t="str">
            <v>смешанное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Fill"/>
      <sheetName val="mod_01"/>
      <sheetName val="mod_102"/>
      <sheetName val="Инструкция"/>
      <sheetName val="Лог обновления"/>
      <sheetName val="Титульный"/>
      <sheetName val="Карточка"/>
      <sheetName val="Список МО"/>
      <sheetName val="ПП ВО"/>
      <sheetName val="Калькуляция ВО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frmReestrMR"/>
      <sheetName val="modReestr"/>
      <sheetName val="modfrm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O.TARIFF.REQUEST.2015.1.50"/>
    </sheetNames>
    <sheetDataSet>
      <sheetData sheetId="4">
        <row r="3">
          <cell r="B3" t="str">
            <v>Версия 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и"/>
      <sheetName val="ПП ВО "/>
      <sheetName val="Баланс ВО"/>
      <sheetName val="Расчет тарифов"/>
      <sheetName val="Абоненты"/>
      <sheetName val="Материалы"/>
      <sheetName val="Ср. тариф ЭЭ"/>
      <sheetName val="Расходы ЭЭ"/>
      <sheetName val="Числ-ть"/>
      <sheetName val="Амортизация"/>
      <sheetName val="Тек.ремонты, факт"/>
      <sheetName val="Тек.ремонты, план"/>
      <sheetName val="Кап.ремонт, факт"/>
      <sheetName val="Кап.ремонт, план"/>
      <sheetName val="Аренда, факт"/>
      <sheetName val="Аренда, план"/>
      <sheetName val="Цех. (произв.) расходы "/>
      <sheetName val="Администр. расходы"/>
      <sheetName val="Покупная продукция"/>
      <sheetName val="земельн. налог "/>
      <sheetName val="Мероприятия"/>
      <sheetName val="Кап. вложения"/>
      <sheetName val="коррект. НВВ"/>
    </sheetNames>
    <sheetDataSet>
      <sheetData sheetId="1">
        <row r="7">
          <cell r="A7" t="str">
            <v>версия организации</v>
          </cell>
        </row>
        <row r="8">
          <cell r="A8" t="str">
            <v>версия регулятора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"/>
      <sheetName val="ПП ВС"/>
      <sheetName val="Баланс ВС"/>
      <sheetName val="Индексы"/>
      <sheetName val="Расчет тарифов"/>
      <sheetName val="Экспертное заключение"/>
      <sheetName val="Абоненты"/>
      <sheetName val="Материалы"/>
      <sheetName val="Ср. тариф ЭЭ"/>
      <sheetName val="Расходы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, факт"/>
      <sheetName val="Аренда, план"/>
      <sheetName val="Цех (производств) расходы "/>
      <sheetName val="Административные расходы"/>
      <sheetName val="Покупная продукция (услуги)"/>
      <sheetName val="водный налог"/>
      <sheetName val="земельн. налог "/>
      <sheetName val="Мероприятия"/>
      <sheetName val="Кап. вложения"/>
      <sheetName val="Потери воды"/>
      <sheetName val="коррект. НВВ вода"/>
      <sheetName val="Индекс измен. колич. активов"/>
      <sheetName val="Лист1"/>
      <sheetName val="Сведения об организации"/>
      <sheetName val="Лист2"/>
      <sheetName val="ПП ВС (2)"/>
      <sheetName val="ВР ПП ВС"/>
      <sheetName val="Экспертное заключение (2)"/>
      <sheetName val="эл эн"/>
      <sheetName val="ЗП РАБОЧИЕ"/>
      <sheetName val="отчисл рабоч"/>
      <sheetName val="зп АУП"/>
      <sheetName val="отчисл. АУП"/>
      <sheetName val="аренда земли"/>
      <sheetName val="спецодежда расчет"/>
      <sheetName val="охрана"/>
      <sheetName val="Ком.услуги"/>
      <sheetName val="связь"/>
      <sheetName val="лаб.иссл-я "/>
      <sheetName val="выписка из тех.паспорта"/>
      <sheetName val="Мероприятия - доп.лист"/>
      <sheetName val="Комментарии"/>
    </sheetNames>
    <sheetDataSet>
      <sheetData sheetId="1">
        <row r="1">
          <cell r="A1" t="str">
            <v>Общая система налогообложения</v>
          </cell>
        </row>
        <row r="2">
          <cell r="A2" t="str">
            <v>Упрощенная система налогообложения</v>
          </cell>
        </row>
        <row r="3">
          <cell r="A3" t="str">
            <v>НДС не взимается в соответствии со статьями 145 и 146 НК РФ</v>
          </cell>
        </row>
        <row r="4">
          <cell r="A4" t="str">
            <v>НДС не взимается в соответствии со статьей 149 НК РФ</v>
          </cell>
        </row>
        <row r="5">
          <cell r="A5" t="str">
            <v>НДС не взимается в связи с уплатой единого сельскохозяйственного налога</v>
          </cell>
        </row>
        <row r="14">
          <cell r="A14" t="str">
            <v>питьевая</v>
          </cell>
        </row>
        <row r="15">
          <cell r="A15" t="str">
            <v>техническая</v>
          </cell>
        </row>
        <row r="45">
          <cell r="A45" t="str">
            <v>Беседина М.В.</v>
          </cell>
        </row>
        <row r="46">
          <cell r="A46" t="str">
            <v>Гусев А.Ю.</v>
          </cell>
        </row>
        <row r="47">
          <cell r="A47" t="str">
            <v>Новикова А.А.</v>
          </cell>
        </row>
        <row r="48">
          <cell r="A48" t="str">
            <v>Хусейнова Е.И.</v>
          </cell>
        </row>
        <row r="49">
          <cell r="A49" t="str">
            <v>Кудинова О.А.</v>
          </cell>
        </row>
        <row r="50">
          <cell r="A50" t="str">
            <v>Кокорева Е.Н.</v>
          </cell>
        </row>
        <row r="51">
          <cell r="A51" t="str">
            <v>Куликова Е.А.</v>
          </cell>
        </row>
        <row r="53">
          <cell r="A53" t="str">
            <v>Волоколамский м.р.</v>
          </cell>
        </row>
        <row r="54">
          <cell r="A54" t="str">
            <v>Воскресенский м.р.</v>
          </cell>
        </row>
        <row r="55">
          <cell r="A55" t="str">
            <v>г.о. Балашиха</v>
          </cell>
        </row>
        <row r="56">
          <cell r="A56" t="str">
            <v>г.о. Бронницы</v>
          </cell>
        </row>
        <row r="57">
          <cell r="A57" t="str">
            <v>г.о. Власиха</v>
          </cell>
        </row>
        <row r="58">
          <cell r="A58" t="str">
            <v>г.о. Восход</v>
          </cell>
        </row>
        <row r="59">
          <cell r="A59" t="str">
            <v>г.о. Дзержинский</v>
          </cell>
        </row>
        <row r="60">
          <cell r="A60" t="str">
            <v>г.о. Долгопрудный</v>
          </cell>
        </row>
        <row r="61">
          <cell r="A61" t="str">
            <v>г.о. Домодедово</v>
          </cell>
        </row>
        <row r="62">
          <cell r="A62" t="str">
            <v>г.о. Дубна</v>
          </cell>
        </row>
        <row r="63">
          <cell r="A63" t="str">
            <v>г.о. Железнодорожный</v>
          </cell>
        </row>
        <row r="64">
          <cell r="A64" t="str">
            <v>г.о. Жуковский </v>
          </cell>
        </row>
        <row r="65">
          <cell r="A65" t="str">
            <v>г.о. Звездный городок</v>
          </cell>
        </row>
        <row r="66">
          <cell r="A66" t="str">
            <v>г.о. Звенигород</v>
          </cell>
        </row>
        <row r="67">
          <cell r="A67" t="str">
            <v>г.о. Ивантеевка</v>
          </cell>
        </row>
        <row r="68">
          <cell r="A68" t="str">
            <v>г.о. Климовск</v>
          </cell>
        </row>
        <row r="69">
          <cell r="A69" t="str">
            <v>г.о. Коломна</v>
          </cell>
        </row>
        <row r="70">
          <cell r="A70" t="str">
            <v>г.о. Королев</v>
          </cell>
        </row>
        <row r="71">
          <cell r="A71" t="str">
            <v>г.о. Котельники</v>
          </cell>
        </row>
        <row r="72">
          <cell r="A72" t="str">
            <v>г.о. Красноармейск</v>
          </cell>
        </row>
        <row r="73">
          <cell r="A73" t="str">
            <v>г.о. Краснознаменск</v>
          </cell>
        </row>
        <row r="74">
          <cell r="A74" t="str">
            <v>г.о. Лобня</v>
          </cell>
        </row>
        <row r="75">
          <cell r="A75" t="str">
            <v>г.о. Лосино-Петровский</v>
          </cell>
        </row>
        <row r="76">
          <cell r="A76" t="str">
            <v>г.о. Лыткарино</v>
          </cell>
        </row>
        <row r="77">
          <cell r="A77" t="str">
            <v>г.о. Молодежный</v>
          </cell>
        </row>
        <row r="78">
          <cell r="A78" t="str">
            <v>г.о. Орехово-Зуево</v>
          </cell>
        </row>
        <row r="79">
          <cell r="A79" t="str">
            <v>г.о. Подольск</v>
          </cell>
        </row>
        <row r="80">
          <cell r="A80" t="str">
            <v>г.о. Протвино</v>
          </cell>
        </row>
        <row r="81">
          <cell r="A81" t="str">
            <v>г.о. Пущино</v>
          </cell>
        </row>
        <row r="82">
          <cell r="A82" t="str">
            <v>г.о. Реутов</v>
          </cell>
        </row>
        <row r="83">
          <cell r="A83" t="str">
            <v>г.о. Рошаль</v>
          </cell>
        </row>
        <row r="84">
          <cell r="A84" t="str">
            <v>г.о. Серпухов</v>
          </cell>
        </row>
        <row r="85">
          <cell r="A85" t="str">
            <v>г.о. Фрязино</v>
          </cell>
        </row>
        <row r="86">
          <cell r="A86" t="str">
            <v>г.о. Химки</v>
          </cell>
        </row>
        <row r="87">
          <cell r="A87" t="str">
            <v>г.о. Черноголовка</v>
          </cell>
        </row>
        <row r="88">
          <cell r="A88" t="str">
            <v>г.о. Электрогорск</v>
          </cell>
        </row>
        <row r="89">
          <cell r="A89" t="str">
            <v>г.о. Электросталь</v>
          </cell>
        </row>
        <row r="90">
          <cell r="A90" t="str">
            <v>Дмитровский м.р.</v>
          </cell>
        </row>
        <row r="91">
          <cell r="A91" t="str">
            <v>Егорьевский м.р.</v>
          </cell>
        </row>
        <row r="92">
          <cell r="A92" t="str">
            <v>Зарайский м.р.</v>
          </cell>
        </row>
        <row r="93">
          <cell r="A93" t="str">
            <v>Истринский м.р.</v>
          </cell>
        </row>
        <row r="94">
          <cell r="A94" t="str">
            <v>Каширский м.р.</v>
          </cell>
        </row>
        <row r="95">
          <cell r="A95" t="str">
            <v>Клинский м.р.</v>
          </cell>
        </row>
        <row r="96">
          <cell r="A96" t="str">
            <v>Коломенский м.р.</v>
          </cell>
        </row>
        <row r="97">
          <cell r="A97" t="str">
            <v>Красногорский м.р.</v>
          </cell>
        </row>
        <row r="98">
          <cell r="A98" t="str">
            <v>Ленинский м.р.</v>
          </cell>
        </row>
        <row r="99">
          <cell r="A99" t="str">
            <v>Лотошинский м.р.</v>
          </cell>
        </row>
        <row r="100">
          <cell r="A100" t="str">
            <v>Луховицкий м.р.</v>
          </cell>
        </row>
        <row r="101">
          <cell r="A101" t="str">
            <v>Люберецкий м.р.</v>
          </cell>
        </row>
        <row r="102">
          <cell r="A102" t="str">
            <v>Межмуниципальные организации</v>
          </cell>
        </row>
        <row r="103">
          <cell r="A103" t="str">
            <v>Можайский м.р.</v>
          </cell>
        </row>
        <row r="104">
          <cell r="A104" t="str">
            <v>Мытищинский м.р.</v>
          </cell>
        </row>
        <row r="105">
          <cell r="A105" t="str">
            <v>Наро-Фоминский м.р.</v>
          </cell>
        </row>
        <row r="106">
          <cell r="A106" t="str">
            <v>Ногинский м.р.</v>
          </cell>
        </row>
        <row r="107">
          <cell r="A107" t="str">
            <v>Одинцовский м.р.</v>
          </cell>
        </row>
        <row r="108">
          <cell r="A108" t="str">
            <v>Озерский м.р.</v>
          </cell>
        </row>
        <row r="109">
          <cell r="A109" t="str">
            <v>Орехово-Зуевский м.р.</v>
          </cell>
        </row>
        <row r="110">
          <cell r="A110" t="str">
            <v>Павлово-Посадский м.р.</v>
          </cell>
        </row>
        <row r="111">
          <cell r="A111" t="str">
            <v>Подольский м.р.</v>
          </cell>
        </row>
        <row r="112">
          <cell r="A112" t="str">
            <v>Пушкинский м.р.</v>
          </cell>
        </row>
        <row r="113">
          <cell r="A113" t="str">
            <v>Раменский м.р.</v>
          </cell>
        </row>
        <row r="114">
          <cell r="A114" t="str">
            <v>Рузский м.р.</v>
          </cell>
        </row>
        <row r="115">
          <cell r="A115" t="str">
            <v>Сергиево-Посадский м.р.</v>
          </cell>
        </row>
        <row r="116">
          <cell r="A116" t="str">
            <v>Серебряно-Прудский м.р.</v>
          </cell>
        </row>
        <row r="117">
          <cell r="A117" t="str">
            <v>Серпуховский м.р.</v>
          </cell>
        </row>
        <row r="118">
          <cell r="A118" t="str">
            <v>Солнечногорский м.р.</v>
          </cell>
        </row>
        <row r="119">
          <cell r="A119" t="str">
            <v>Ступинский м.р.</v>
          </cell>
        </row>
        <row r="120">
          <cell r="A120" t="str">
            <v>Талдомский м.р.</v>
          </cell>
        </row>
        <row r="121">
          <cell r="A121" t="str">
            <v>Чеховский м.р.</v>
          </cell>
        </row>
        <row r="122">
          <cell r="A122" t="str">
            <v>Шатурский м.р. </v>
          </cell>
        </row>
        <row r="123">
          <cell r="A123" t="str">
            <v>Шаховской м.р.</v>
          </cell>
        </row>
        <row r="124">
          <cell r="A124" t="str">
            <v>Щелковский м.р.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mod_102"/>
      <sheetName val="modListProv"/>
      <sheetName val="modfrmReestrMR"/>
      <sheetName val="modfrmReestr"/>
      <sheetName val="modFill"/>
      <sheetName val="Инструкция"/>
      <sheetName val="Лог обновления"/>
      <sheetName val="Титульный"/>
      <sheetName val="Карточка"/>
      <sheetName val="Список МО"/>
      <sheetName val="ПП ВС"/>
      <sheetName val="Калькуляция ВС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Водный налог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6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</sheetNames>
    <sheetDataSet>
      <sheetData sheetId="8">
        <row r="21">
          <cell r="F21" t="str">
            <v>ООО "Стройсоюз-Сервис"</v>
          </cell>
        </row>
        <row r="64">
          <cell r="F64" t="str">
            <v>инженер</v>
          </cell>
        </row>
      </sheetData>
      <sheetData sheetId="10">
        <row r="14">
          <cell r="E14" t="str">
            <v>городской округ Котельники</v>
          </cell>
        </row>
      </sheetData>
      <sheetData sheetId="34">
        <row r="2">
          <cell r="G2" t="str">
            <v>да</v>
          </cell>
        </row>
        <row r="3">
          <cell r="G3" t="str">
            <v>нет</v>
          </cell>
        </row>
        <row r="8">
          <cell r="H8" t="str">
            <v>счетчик</v>
          </cell>
        </row>
        <row r="9">
          <cell r="H9" t="str">
            <v>норматив</v>
          </cell>
        </row>
        <row r="10">
          <cell r="H10" t="str">
            <v>смешанное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Fill"/>
      <sheetName val="mod_01"/>
      <sheetName val="mod_102"/>
      <sheetName val="Инструкция"/>
      <sheetName val="Лог обновления"/>
      <sheetName val="Титульный"/>
      <sheetName val="Карточка"/>
      <sheetName val="Список МО"/>
      <sheetName val="ПП ВО"/>
      <sheetName val="Калькуляция ВО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frmReestrMR"/>
      <sheetName val="modReestr"/>
      <sheetName val="modfrm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O.TARIFF.REQUEST.2015.1.50"/>
    </sheetNames>
    <sheetDataSet>
      <sheetData sheetId="4">
        <row r="3">
          <cell r="B3" t="str">
            <v>Версия 1.1.5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3"/>
  <sheetViews>
    <sheetView showGridLines="0" zoomScalePageLayoutView="0" workbookViewId="0" topLeftCell="A47">
      <selection activeCell="A54" sqref="A54"/>
    </sheetView>
  </sheetViews>
  <sheetFormatPr defaultColWidth="8.140625" defaultRowHeight="15"/>
  <cols>
    <col min="1" max="1" width="37.421875" style="100" customWidth="1"/>
    <col min="2" max="2" width="52.57421875" style="100" customWidth="1"/>
    <col min="3" max="3" width="3.57421875" style="101" bestFit="1" customWidth="1"/>
    <col min="4" max="4" width="56.57421875" style="102" customWidth="1"/>
    <col min="5" max="16384" width="8.140625" style="100" customWidth="1"/>
  </cols>
  <sheetData>
    <row r="1" spans="1:4" ht="22.5" customHeight="1">
      <c r="A1" s="1301" t="s">
        <v>560</v>
      </c>
      <c r="B1" s="1301"/>
      <c r="C1" s="103"/>
      <c r="D1" s="104"/>
    </row>
    <row r="2" spans="1:4" ht="12" customHeight="1">
      <c r="A2" s="105"/>
      <c r="B2" s="1302"/>
      <c r="C2" s="1302"/>
      <c r="D2" s="104"/>
    </row>
    <row r="3" spans="1:5" ht="21" customHeight="1">
      <c r="A3" s="107" t="s">
        <v>561</v>
      </c>
      <c r="B3" s="335" t="s">
        <v>562</v>
      </c>
      <c r="C3" s="106"/>
      <c r="D3" s="104"/>
      <c r="E3" s="103"/>
    </row>
    <row r="4" spans="1:5" ht="4.5" customHeight="1">
      <c r="A4" s="108"/>
      <c r="B4" s="109"/>
      <c r="C4" s="110"/>
      <c r="D4" s="111"/>
      <c r="E4" s="112"/>
    </row>
    <row r="5" spans="1:5" ht="21" customHeight="1">
      <c r="A5" s="107" t="s">
        <v>563</v>
      </c>
      <c r="B5" s="1114" t="s">
        <v>1048</v>
      </c>
      <c r="C5" s="113"/>
      <c r="D5" s="111"/>
      <c r="E5" s="114"/>
    </row>
    <row r="6" spans="1:5" ht="4.5" customHeight="1">
      <c r="A6" s="115"/>
      <c r="B6" s="116"/>
      <c r="C6" s="117"/>
      <c r="D6" s="111"/>
      <c r="E6" s="114"/>
    </row>
    <row r="7" spans="1:9" ht="21" customHeight="1">
      <c r="A7" s="107" t="s">
        <v>755</v>
      </c>
      <c r="B7" s="324" t="s">
        <v>680</v>
      </c>
      <c r="C7" s="951"/>
      <c r="D7" s="952"/>
      <c r="G7" s="117"/>
      <c r="H7" s="111"/>
      <c r="I7" s="114"/>
    </row>
    <row r="8" spans="1:5" ht="4.5" customHeight="1">
      <c r="A8" s="115"/>
      <c r="B8" s="116"/>
      <c r="C8" s="117"/>
      <c r="D8" s="111"/>
      <c r="E8" s="114"/>
    </row>
    <row r="9" spans="1:5" ht="33" customHeight="1">
      <c r="A9" s="107" t="s">
        <v>564</v>
      </c>
      <c r="B9" s="1115" t="s">
        <v>872</v>
      </c>
      <c r="C9" s="120"/>
      <c r="D9" s="122"/>
      <c r="E9" s="123"/>
    </row>
    <row r="10" spans="1:5" ht="22.5">
      <c r="A10" s="107" t="s">
        <v>565</v>
      </c>
      <c r="B10" s="1115" t="s">
        <v>873</v>
      </c>
      <c r="C10" s="120"/>
      <c r="D10" s="122"/>
      <c r="E10" s="123"/>
    </row>
    <row r="11" spans="1:2" s="328" customFormat="1" ht="24" customHeight="1">
      <c r="A11" s="107" t="s">
        <v>763</v>
      </c>
      <c r="B11" s="1115" t="s">
        <v>816</v>
      </c>
    </row>
    <row r="12" spans="1:2" s="328" customFormat="1" ht="24" customHeight="1">
      <c r="A12" s="107" t="s">
        <v>626</v>
      </c>
      <c r="B12" s="1115"/>
    </row>
    <row r="13" spans="1:5" ht="19.5" customHeight="1">
      <c r="A13" s="107" t="s">
        <v>566</v>
      </c>
      <c r="B13" s="1114">
        <v>5030070371</v>
      </c>
      <c r="C13" s="110"/>
      <c r="D13" s="122"/>
      <c r="E13" s="123"/>
    </row>
    <row r="14" spans="1:4" ht="19.5" customHeight="1">
      <c r="A14" s="107" t="s">
        <v>567</v>
      </c>
      <c r="B14" s="1114">
        <v>503001001</v>
      </c>
      <c r="C14" s="110"/>
      <c r="D14" s="122"/>
    </row>
    <row r="15" spans="1:5" ht="4.5" customHeight="1">
      <c r="A15" s="118"/>
      <c r="B15" s="116"/>
      <c r="C15" s="117"/>
      <c r="D15" s="329"/>
      <c r="E15" s="114"/>
    </row>
    <row r="16" spans="1:4" ht="26.25" customHeight="1">
      <c r="A16" s="107" t="s">
        <v>568</v>
      </c>
      <c r="B16" s="331" t="s">
        <v>874</v>
      </c>
      <c r="C16" s="110"/>
      <c r="D16" s="329"/>
    </row>
    <row r="17" spans="1:4" ht="6.75" customHeight="1">
      <c r="A17" s="124"/>
      <c r="B17" s="119"/>
      <c r="C17" s="110"/>
      <c r="D17" s="122"/>
    </row>
    <row r="18" spans="1:4" ht="19.5" customHeight="1">
      <c r="A18" s="107" t="s">
        <v>569</v>
      </c>
      <c r="B18" s="305" t="str">
        <f>IF(ISERROR(Справочник!$D$1),"Укажите систему налогооблажения",Справочник!$D$1)</f>
        <v>нет</v>
      </c>
      <c r="C18" s="306"/>
      <c r="D18" s="122"/>
    </row>
    <row r="19" spans="1:4" ht="22.5" customHeight="1">
      <c r="A19" s="107" t="s">
        <v>570</v>
      </c>
      <c r="B19" s="1116" t="s">
        <v>629</v>
      </c>
      <c r="C19" s="110"/>
      <c r="D19" s="121"/>
    </row>
    <row r="20" spans="1:5" ht="12" customHeight="1">
      <c r="A20" s="118"/>
      <c r="B20" s="116"/>
      <c r="C20" s="117"/>
      <c r="D20" s="111"/>
      <c r="E20" s="114"/>
    </row>
    <row r="21" spans="1:7" ht="21" customHeight="1">
      <c r="A21" s="107" t="s">
        <v>571</v>
      </c>
      <c r="B21" s="330" t="str">
        <f>Справочник!B11</f>
        <v>полный цикл</v>
      </c>
      <c r="C21" s="110"/>
      <c r="D21" s="126"/>
      <c r="F21" s="123"/>
      <c r="G21" s="123"/>
    </row>
    <row r="22" spans="1:7" ht="24" customHeight="1">
      <c r="A22" s="127" t="s">
        <v>572</v>
      </c>
      <c r="B22" s="332" t="s">
        <v>628</v>
      </c>
      <c r="C22" s="110"/>
      <c r="D22" s="126"/>
      <c r="F22" s="123"/>
      <c r="G22" s="123"/>
    </row>
    <row r="23" spans="1:7" ht="24.75" customHeight="1">
      <c r="A23" s="127" t="s">
        <v>573</v>
      </c>
      <c r="B23" s="332" t="s">
        <v>628</v>
      </c>
      <c r="C23" s="110"/>
      <c r="D23" s="121"/>
      <c r="F23" s="123"/>
      <c r="G23" s="123"/>
    </row>
    <row r="24" spans="1:7" ht="21" customHeight="1">
      <c r="A24" s="127" t="s">
        <v>574</v>
      </c>
      <c r="B24" s="332" t="s">
        <v>630</v>
      </c>
      <c r="C24" s="110"/>
      <c r="D24" s="121"/>
      <c r="F24" s="123"/>
      <c r="G24" s="123"/>
    </row>
    <row r="25" spans="1:7" ht="21" customHeight="1">
      <c r="A25" s="125" t="s">
        <v>575</v>
      </c>
      <c r="B25" s="324" t="str">
        <f>Справочник!B15</f>
        <v>тариф на водоотведение</v>
      </c>
      <c r="C25" s="110"/>
      <c r="D25" s="121"/>
      <c r="F25" s="123"/>
      <c r="G25" s="123"/>
    </row>
    <row r="26" spans="1:5" ht="8.25" customHeight="1">
      <c r="A26" s="118"/>
      <c r="B26" s="116"/>
      <c r="C26" s="117"/>
      <c r="D26" s="111"/>
      <c r="E26" s="114"/>
    </row>
    <row r="27" spans="1:7" ht="28.5" customHeight="1">
      <c r="A27" s="125" t="s">
        <v>576</v>
      </c>
      <c r="B27" s="332" t="s">
        <v>628</v>
      </c>
      <c r="C27" s="110"/>
      <c r="D27" s="121"/>
      <c r="F27" s="123"/>
      <c r="G27" s="123"/>
    </row>
    <row r="28" spans="1:5" ht="8.25" customHeight="1">
      <c r="A28" s="118"/>
      <c r="B28" s="116"/>
      <c r="C28" s="117"/>
      <c r="D28" s="111"/>
      <c r="E28" s="114"/>
    </row>
    <row r="29" spans="1:7" ht="21" customHeight="1">
      <c r="A29" s="125" t="s">
        <v>577</v>
      </c>
      <c r="B29" s="332" t="s">
        <v>630</v>
      </c>
      <c r="C29" s="110"/>
      <c r="D29" s="121"/>
      <c r="F29" s="123"/>
      <c r="G29" s="123"/>
    </row>
    <row r="30" spans="1:5" ht="8.25" customHeight="1">
      <c r="A30" s="118"/>
      <c r="B30" s="116"/>
      <c r="C30" s="117"/>
      <c r="D30" s="111"/>
      <c r="E30" s="114"/>
    </row>
    <row r="31" spans="1:5" ht="33.75" customHeight="1" hidden="1">
      <c r="A31" s="118"/>
      <c r="B31" s="136" t="s">
        <v>581</v>
      </c>
      <c r="C31" s="117"/>
      <c r="D31" s="111"/>
      <c r="E31" s="114"/>
    </row>
    <row r="32" spans="1:7" ht="19.5" customHeight="1" hidden="1">
      <c r="A32" s="107" t="s">
        <v>578</v>
      </c>
      <c r="B32" s="976"/>
      <c r="C32" s="110"/>
      <c r="D32" s="100"/>
      <c r="F32" s="123"/>
      <c r="G32" s="123"/>
    </row>
    <row r="33" spans="1:7" ht="19.5" customHeight="1" hidden="1">
      <c r="A33" s="107" t="s">
        <v>579</v>
      </c>
      <c r="B33" s="976"/>
      <c r="C33" s="110"/>
      <c r="F33" s="123"/>
      <c r="G33" s="123"/>
    </row>
    <row r="34" spans="1:7" ht="21" customHeight="1" hidden="1">
      <c r="A34" s="125" t="s">
        <v>580</v>
      </c>
      <c r="B34" s="333"/>
      <c r="C34" s="110"/>
      <c r="D34" s="121"/>
      <c r="F34" s="123"/>
      <c r="G34" s="123"/>
    </row>
    <row r="35" spans="1:7" ht="6" customHeight="1" hidden="1">
      <c r="A35" s="125"/>
      <c r="B35" s="128"/>
      <c r="C35" s="110"/>
      <c r="D35" s="121"/>
      <c r="F35" s="123"/>
      <c r="G35" s="123"/>
    </row>
    <row r="36" spans="1:5" ht="34.5" customHeight="1" hidden="1">
      <c r="A36" s="118"/>
      <c r="B36" s="136" t="s">
        <v>635</v>
      </c>
      <c r="C36" s="117"/>
      <c r="D36" s="111"/>
      <c r="E36" s="114"/>
    </row>
    <row r="37" spans="1:5" ht="27" customHeight="1" hidden="1">
      <c r="A37" s="107" t="s">
        <v>578</v>
      </c>
      <c r="B37" s="976" t="s">
        <v>875</v>
      </c>
      <c r="C37" s="117"/>
      <c r="D37" s="111"/>
      <c r="E37" s="114"/>
    </row>
    <row r="38" spans="1:7" ht="19.5" customHeight="1" hidden="1">
      <c r="A38" s="107" t="s">
        <v>579</v>
      </c>
      <c r="B38" s="976" t="s">
        <v>876</v>
      </c>
      <c r="C38" s="110"/>
      <c r="D38" s="100"/>
      <c r="F38" s="123"/>
      <c r="G38" s="123"/>
    </row>
    <row r="39" spans="1:7" ht="21" customHeight="1" hidden="1">
      <c r="A39" s="125" t="s">
        <v>582</v>
      </c>
      <c r="B39" s="1064" t="s">
        <v>877</v>
      </c>
      <c r="C39" s="110"/>
      <c r="D39" s="100"/>
      <c r="F39" s="123"/>
      <c r="G39" s="123"/>
    </row>
    <row r="40" spans="1:7" ht="21" customHeight="1" hidden="1">
      <c r="A40" s="125" t="s">
        <v>580</v>
      </c>
      <c r="B40" s="333">
        <v>35.32</v>
      </c>
      <c r="C40" s="110"/>
      <c r="D40" s="121"/>
      <c r="F40" s="123"/>
      <c r="G40" s="123"/>
    </row>
    <row r="41" spans="1:4" ht="8.25" customHeight="1">
      <c r="A41" s="124"/>
      <c r="B41" s="116"/>
      <c r="C41" s="110"/>
      <c r="D41" s="121"/>
    </row>
    <row r="42" spans="1:4" ht="11.25">
      <c r="A42" s="107"/>
      <c r="B42" s="129" t="s">
        <v>583</v>
      </c>
      <c r="C42" s="110"/>
      <c r="D42" s="121"/>
    </row>
    <row r="43" spans="1:4" ht="21" customHeight="1">
      <c r="A43" s="107" t="s">
        <v>584</v>
      </c>
      <c r="B43" s="334"/>
      <c r="C43" s="110"/>
      <c r="D43" s="126"/>
    </row>
    <row r="44" spans="1:4" ht="9.75" customHeight="1">
      <c r="A44" s="124"/>
      <c r="B44" s="119"/>
      <c r="C44" s="110"/>
      <c r="D44" s="121"/>
    </row>
    <row r="45" spans="1:2" s="328" customFormat="1" ht="15">
      <c r="A45" s="130"/>
      <c r="B45" s="117" t="s">
        <v>761</v>
      </c>
    </row>
    <row r="46" spans="1:2" s="328" customFormat="1" ht="21.75" customHeight="1">
      <c r="A46" s="107" t="s">
        <v>762</v>
      </c>
      <c r="B46" s="1299" t="s">
        <v>1195</v>
      </c>
    </row>
    <row r="47" spans="1:2" s="328" customFormat="1" ht="21.75" customHeight="1">
      <c r="A47" s="107" t="s">
        <v>589</v>
      </c>
      <c r="B47" s="1298" t="s">
        <v>878</v>
      </c>
    </row>
    <row r="48" spans="1:2" s="328" customFormat="1" ht="21.75" customHeight="1">
      <c r="A48" s="107" t="s">
        <v>587</v>
      </c>
      <c r="B48" s="1299" t="s">
        <v>1196</v>
      </c>
    </row>
    <row r="49" spans="1:2" s="328" customFormat="1" ht="21.75" customHeight="1">
      <c r="A49" s="107" t="s">
        <v>590</v>
      </c>
      <c r="B49" s="1298" t="s">
        <v>1149</v>
      </c>
    </row>
    <row r="50" spans="1:2" s="328" customFormat="1" ht="15">
      <c r="A50" s="130"/>
      <c r="B50" s="105"/>
    </row>
    <row r="51" spans="1:4" ht="11.25">
      <c r="A51" s="107"/>
      <c r="B51" s="129" t="s">
        <v>585</v>
      </c>
      <c r="C51" s="110"/>
      <c r="D51" s="104"/>
    </row>
    <row r="52" spans="1:4" ht="21" customHeight="1">
      <c r="A52" s="107" t="s">
        <v>586</v>
      </c>
      <c r="B52" s="332" t="s">
        <v>1150</v>
      </c>
      <c r="C52" s="110"/>
      <c r="D52" s="104"/>
    </row>
    <row r="53" spans="1:4" ht="21" customHeight="1">
      <c r="A53" s="107" t="s">
        <v>587</v>
      </c>
      <c r="B53" s="332" t="s">
        <v>1151</v>
      </c>
      <c r="C53" s="110"/>
      <c r="D53" s="104"/>
    </row>
    <row r="54" spans="1:4" ht="8.25" customHeight="1">
      <c r="A54" s="130"/>
      <c r="B54" s="105"/>
      <c r="C54" s="110"/>
      <c r="D54" s="121"/>
    </row>
    <row r="55" spans="1:4" ht="12.75" customHeight="1">
      <c r="A55" s="107"/>
      <c r="B55" s="129" t="s">
        <v>588</v>
      </c>
      <c r="C55" s="110"/>
      <c r="D55" s="104"/>
    </row>
    <row r="56" spans="1:4" ht="21" customHeight="1">
      <c r="A56" s="107" t="s">
        <v>586</v>
      </c>
      <c r="B56" s="332" t="s">
        <v>1152</v>
      </c>
      <c r="C56" s="110"/>
      <c r="D56" s="131"/>
    </row>
    <row r="57" spans="1:4" ht="21" customHeight="1">
      <c r="A57" s="107" t="s">
        <v>589</v>
      </c>
      <c r="B57" s="1300" t="s">
        <v>1197</v>
      </c>
      <c r="C57" s="110"/>
      <c r="D57" s="131"/>
    </row>
    <row r="58" spans="1:4" ht="21" customHeight="1">
      <c r="A58" s="107" t="s">
        <v>587</v>
      </c>
      <c r="B58" s="1294" t="s">
        <v>1153</v>
      </c>
      <c r="C58" s="110"/>
      <c r="D58" s="131"/>
    </row>
    <row r="59" spans="1:4" ht="21" customHeight="1">
      <c r="A59" s="107" t="s">
        <v>590</v>
      </c>
      <c r="B59" s="1294" t="s">
        <v>1154</v>
      </c>
      <c r="C59" s="110"/>
      <c r="D59" s="131"/>
    </row>
    <row r="60" spans="1:4" ht="11.25">
      <c r="A60" s="105"/>
      <c r="B60" s="105"/>
      <c r="C60" s="117"/>
      <c r="D60" s="104"/>
    </row>
    <row r="61" ht="11.25">
      <c r="D61" s="122"/>
    </row>
    <row r="62" spans="1:7" ht="24.75" customHeight="1">
      <c r="A62" s="1117" t="s">
        <v>1033</v>
      </c>
      <c r="B62" s="332" t="s">
        <v>630</v>
      </c>
      <c r="C62" s="110"/>
      <c r="D62" s="121"/>
      <c r="F62" s="123"/>
      <c r="G62" s="123"/>
    </row>
    <row r="63" ht="11.25">
      <c r="D63" s="122"/>
    </row>
    <row r="64" spans="1:7" ht="24.75" customHeight="1">
      <c r="A64" s="1117" t="s">
        <v>1034</v>
      </c>
      <c r="B64" s="332" t="s">
        <v>628</v>
      </c>
      <c r="C64" s="110"/>
      <c r="D64" s="121"/>
      <c r="F64" s="123"/>
      <c r="G64" s="123"/>
    </row>
    <row r="65" ht="11.25">
      <c r="D65" s="122"/>
    </row>
    <row r="66" spans="1:7" ht="30" customHeight="1">
      <c r="A66" s="1117" t="s">
        <v>1035</v>
      </c>
      <c r="B66" s="332" t="s">
        <v>1155</v>
      </c>
      <c r="C66" s="110"/>
      <c r="D66" s="121"/>
      <c r="F66" s="123"/>
      <c r="G66" s="123"/>
    </row>
    <row r="67" ht="11.25">
      <c r="D67" s="122"/>
    </row>
    <row r="68" spans="1:7" ht="30" customHeight="1">
      <c r="A68" s="1117" t="s">
        <v>1036</v>
      </c>
      <c r="B68" s="332"/>
      <c r="C68" s="110"/>
      <c r="D68" s="121"/>
      <c r="F68" s="123"/>
      <c r="G68" s="123"/>
    </row>
    <row r="69" ht="11.25">
      <c r="D69" s="122"/>
    </row>
    <row r="70" spans="1:7" ht="30" customHeight="1">
      <c r="A70" s="127" t="s">
        <v>1037</v>
      </c>
      <c r="B70" s="332" t="s">
        <v>628</v>
      </c>
      <c r="C70" s="110"/>
      <c r="D70" s="121"/>
      <c r="F70" s="123"/>
      <c r="G70" s="123"/>
    </row>
    <row r="71" ht="11.25">
      <c r="D71" s="122"/>
    </row>
    <row r="72" ht="11.25">
      <c r="D72" s="122"/>
    </row>
    <row r="73" ht="11.25">
      <c r="D73" s="122"/>
    </row>
    <row r="74" ht="11.25">
      <c r="D74" s="122"/>
    </row>
    <row r="75" ht="11.25">
      <c r="D75" s="122"/>
    </row>
    <row r="76" ht="11.25">
      <c r="D76" s="122"/>
    </row>
    <row r="77" ht="11.25">
      <c r="D77" s="122"/>
    </row>
    <row r="78" ht="11.25">
      <c r="D78" s="122"/>
    </row>
    <row r="79" ht="11.25">
      <c r="D79" s="122"/>
    </row>
    <row r="80" ht="11.25">
      <c r="D80" s="122"/>
    </row>
    <row r="81" ht="11.25">
      <c r="D81" s="122"/>
    </row>
    <row r="82" ht="11.25">
      <c r="D82" s="122"/>
    </row>
    <row r="83" ht="11.25">
      <c r="D83" s="122"/>
    </row>
    <row r="84" ht="11.25">
      <c r="D84" s="122"/>
    </row>
    <row r="85" ht="11.25">
      <c r="D85" s="122"/>
    </row>
    <row r="86" ht="11.25">
      <c r="D86" s="122"/>
    </row>
    <row r="87" ht="11.25">
      <c r="D87" s="122"/>
    </row>
    <row r="88" ht="11.25">
      <c r="D88" s="122"/>
    </row>
    <row r="89" ht="11.25">
      <c r="D89" s="122"/>
    </row>
    <row r="90" ht="11.25">
      <c r="D90" s="122"/>
    </row>
    <row r="91" ht="11.25">
      <c r="D91" s="122"/>
    </row>
    <row r="92" ht="11.25">
      <c r="D92" s="122"/>
    </row>
    <row r="93" ht="11.25">
      <c r="D93" s="132"/>
    </row>
  </sheetData>
  <sheetProtection password="C956" sheet="1" objects="1" scenarios="1"/>
  <mergeCells count="2">
    <mergeCell ref="A1:B1"/>
    <mergeCell ref="B2:C2"/>
  </mergeCells>
  <conditionalFormatting sqref="B18">
    <cfRule type="cellIs" priority="2" dxfId="19" operator="equal" stopIfTrue="1">
      <formula>"Укажите систему налогооблажения"</formula>
    </cfRule>
  </conditionalFormatting>
  <conditionalFormatting sqref="B7">
    <cfRule type="cellIs" priority="1" dxfId="17" operator="equal" stopIfTrue="1">
      <formula>"версия регулятора"</formula>
    </cfRule>
  </conditionalFormatting>
  <dataValidations count="11">
    <dataValidation type="decimal" allowBlank="1" showErrorMessage="1" errorTitle="Ошибка" error="Допускается ввод только неотрицательных чисел!" sqref="B34:B35 B4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2:B53 B56:B59 B43 B32:B33 B37:B39">
      <formula1>900</formula1>
    </dataValidation>
    <dataValidation type="textLength" operator="equal" allowBlank="1" showInputMessage="1" showErrorMessage="1" sqref="B17 B41 B44">
      <formula1>9</formula1>
    </dataValidation>
    <dataValidation type="textLength" operator="equal" allowBlank="1" showInputMessage="1" showErrorMessage="1" prompt="9 символов" sqref="B14">
      <formula1>9</formula1>
    </dataValidation>
    <dataValidation type="textLength" allowBlank="1" showInputMessage="1" showErrorMessage="1" prompt="10-12 символов" sqref="B13">
      <formula1>10</formula1>
      <formula2>12</formula2>
    </dataValidation>
    <dataValidation type="list" operator="lessThanOrEqual" allowBlank="1" showInputMessage="1" showErrorMessage="1" errorTitle="Ошибка" error="Допускается ввод не более 900 символов!" sqref="B19">
      <formula1>налоги</formula1>
    </dataValidation>
    <dataValidation type="list" allowBlank="1" showInputMessage="1" showErrorMessage="1" sqref="B29 B22:B24 B27 B62 B64 B70">
      <formula1>"да, нет"</formula1>
    </dataValidation>
    <dataValidation type="list" showInputMessage="1" showErrorMessage="1" sqref="B5">
      <formula1>"2016 корректировка в долгосрочном периоде, 2016 - 2018"</formula1>
    </dataValidation>
    <dataValidation type="list" allowBlank="1" showInputMessage="1" showErrorMessage="1" sqref="B7">
      <formula1>"версия организации, версия регулятора"</formula1>
    </dataValidation>
    <dataValidation type="list" allowBlank="1" showInputMessage="1" showErrorMessage="1" sqref="B11">
      <formula1>территория</formula1>
    </dataValidation>
    <dataValidation allowBlank="1" showInputMessage="1" showErrorMessage="1" prompt="Выберите значение из списка" errorTitle="Ошибка" error="Выберите значение из списка" sqref="B66 B68"/>
  </dataValidations>
  <printOptions/>
  <pageMargins left="0.2362204724409449" right="0.2362204724409449" top="0.5511811023622047" bottom="0.15748031496062992" header="0.11811023622047245" footer="0.1181102362204724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>
    <tabColor theme="8"/>
  </sheetPr>
  <dimension ref="A1:R218"/>
  <sheetViews>
    <sheetView showGridLines="0" zoomScale="70" zoomScaleNormal="70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H160" sqref="H160"/>
    </sheetView>
  </sheetViews>
  <sheetFormatPr defaultColWidth="9.140625" defaultRowHeight="15"/>
  <cols>
    <col min="1" max="1" width="1.57421875" style="341" customWidth="1"/>
    <col min="2" max="2" width="8.421875" style="341" customWidth="1"/>
    <col min="3" max="3" width="41.57421875" style="341" customWidth="1"/>
    <col min="4" max="4" width="10.8515625" style="341" customWidth="1"/>
    <col min="5" max="6" width="14.7109375" style="341" hidden="1" customWidth="1"/>
    <col min="7" max="10" width="14.7109375" style="341" customWidth="1"/>
    <col min="11" max="12" width="13.57421875" style="341" hidden="1" customWidth="1"/>
    <col min="13" max="13" width="14.7109375" style="341" customWidth="1"/>
    <col min="14" max="14" width="8.7109375" style="647" customWidth="1"/>
    <col min="15" max="15" width="14.7109375" style="341" customWidth="1"/>
    <col min="16" max="16" width="15.421875" style="341" hidden="1" customWidth="1"/>
    <col min="17" max="17" width="11.421875" style="647" hidden="1" customWidth="1"/>
    <col min="18" max="18" width="12.00390625" style="341" hidden="1" customWidth="1"/>
    <col min="19" max="16384" width="9.140625" style="341" customWidth="1"/>
  </cols>
  <sheetData>
    <row r="1" spans="1:18" ht="15">
      <c r="A1" s="468"/>
      <c r="B1" s="469"/>
      <c r="C1" s="468"/>
      <c r="D1" s="470"/>
      <c r="E1" s="470"/>
      <c r="F1" s="470"/>
      <c r="G1" s="468"/>
      <c r="H1" s="471"/>
      <c r="I1" s="472"/>
      <c r="J1" s="472"/>
      <c r="K1" s="472"/>
      <c r="L1" s="472"/>
      <c r="M1" s="472"/>
      <c r="N1" s="473"/>
      <c r="O1" s="472"/>
      <c r="P1" s="472"/>
      <c r="Q1" s="473"/>
      <c r="R1" s="472"/>
    </row>
    <row r="2" spans="1:18" ht="15">
      <c r="A2" s="468"/>
      <c r="B2" s="469"/>
      <c r="C2" s="468"/>
      <c r="D2" s="470"/>
      <c r="E2" s="470"/>
      <c r="F2" s="470"/>
      <c r="G2" s="468"/>
      <c r="H2" s="468"/>
      <c r="I2" s="468"/>
      <c r="J2" s="468"/>
      <c r="K2" s="468"/>
      <c r="L2" s="468"/>
      <c r="M2" s="468" t="s">
        <v>0</v>
      </c>
      <c r="N2" s="474"/>
      <c r="O2" s="468"/>
      <c r="P2" s="468"/>
      <c r="Q2" s="474"/>
      <c r="R2" s="468"/>
    </row>
    <row r="3" spans="1:18" ht="15">
      <c r="A3" s="468"/>
      <c r="B3" s="469"/>
      <c r="C3" s="468"/>
      <c r="D3" s="470"/>
      <c r="E3" s="470"/>
      <c r="F3" s="470"/>
      <c r="G3" s="468"/>
      <c r="H3" s="468"/>
      <c r="I3" s="468"/>
      <c r="J3" s="468"/>
      <c r="K3" s="468"/>
      <c r="L3" s="468"/>
      <c r="M3" s="456" t="s">
        <v>1</v>
      </c>
      <c r="N3" s="474"/>
      <c r="O3" s="456"/>
      <c r="P3" s="456"/>
      <c r="Q3" s="474"/>
      <c r="R3" s="456"/>
    </row>
    <row r="4" spans="1:18" ht="15">
      <c r="A4" s="468"/>
      <c r="B4" s="469"/>
      <c r="C4" s="468"/>
      <c r="D4" s="470"/>
      <c r="E4" s="470"/>
      <c r="F4" s="470"/>
      <c r="G4" s="468"/>
      <c r="H4" s="456"/>
      <c r="I4" s="468"/>
      <c r="J4" s="468"/>
      <c r="K4" s="468"/>
      <c r="L4" s="468"/>
      <c r="M4" s="1517" t="s">
        <v>1032</v>
      </c>
      <c r="N4" s="1517"/>
      <c r="O4" s="468"/>
      <c r="P4" s="468"/>
      <c r="Q4" s="474"/>
      <c r="R4" s="468"/>
    </row>
    <row r="5" spans="1:18" ht="15">
      <c r="A5" s="468"/>
      <c r="B5" s="469"/>
      <c r="C5" s="468"/>
      <c r="D5" s="470"/>
      <c r="E5" s="470"/>
      <c r="F5" s="470"/>
      <c r="G5" s="476"/>
      <c r="H5" s="477"/>
      <c r="I5" s="468"/>
      <c r="J5" s="468"/>
      <c r="K5" s="468"/>
      <c r="L5" s="468"/>
      <c r="M5" s="458" t="s">
        <v>2</v>
      </c>
      <c r="N5" s="474"/>
      <c r="O5" s="458"/>
      <c r="P5" s="458"/>
      <c r="Q5" s="474"/>
      <c r="R5" s="458"/>
    </row>
    <row r="6" spans="1:18" ht="15">
      <c r="A6" s="468"/>
      <c r="B6" s="469"/>
      <c r="C6" s="468"/>
      <c r="D6" s="470"/>
      <c r="E6" s="470"/>
      <c r="F6" s="470"/>
      <c r="G6" s="468"/>
      <c r="H6" s="456"/>
      <c r="I6" s="468"/>
      <c r="J6" s="468"/>
      <c r="K6" s="468"/>
      <c r="L6" s="468"/>
      <c r="M6" s="456" t="s">
        <v>3</v>
      </c>
      <c r="N6" s="474"/>
      <c r="O6" s="456"/>
      <c r="P6" s="456"/>
      <c r="Q6" s="474"/>
      <c r="R6" s="456"/>
    </row>
    <row r="7" spans="1:18" ht="11.25" customHeight="1">
      <c r="A7" s="468"/>
      <c r="B7" s="478"/>
      <c r="C7" s="456"/>
      <c r="D7" s="479"/>
      <c r="E7" s="479"/>
      <c r="F7" s="479"/>
      <c r="G7" s="468"/>
      <c r="H7" s="456"/>
      <c r="I7" s="468"/>
      <c r="J7" s="470"/>
      <c r="K7" s="470"/>
      <c r="L7" s="470"/>
      <c r="M7" s="470"/>
      <c r="N7" s="480"/>
      <c r="O7" s="470"/>
      <c r="P7" s="470"/>
      <c r="Q7" s="480"/>
      <c r="R7" s="470"/>
    </row>
    <row r="8" spans="1:18" ht="15.75">
      <c r="A8" s="468"/>
      <c r="B8" s="481" t="str">
        <f>IF(Справочник!B9=1,CONCATENATE("Анализ экономической обоснованности расходов по статьям расходов, величины прибыли и оценка предложений об установлении тарифов на ",Справочник!C15),CONCATENATE("Расчет тарифов на ",Справочник!C15," методом индексации"))</f>
        <v>Расчет тарифов на водоотведение методом индексации</v>
      </c>
      <c r="C8" s="482"/>
      <c r="D8" s="483"/>
      <c r="E8" s="1140"/>
      <c r="F8" s="1140"/>
      <c r="G8" s="484"/>
      <c r="H8" s="484"/>
      <c r="I8" s="484"/>
      <c r="J8" s="484"/>
      <c r="K8" s="484"/>
      <c r="L8" s="484"/>
      <c r="M8" s="469"/>
      <c r="N8" s="474"/>
      <c r="O8" s="146"/>
      <c r="P8" s="469"/>
      <c r="Q8" s="474"/>
      <c r="R8" s="146"/>
    </row>
    <row r="9" spans="1:18" ht="15.75">
      <c r="A9" s="468"/>
      <c r="B9" s="485" t="str">
        <f>Титульный!$B$10</f>
        <v>ООО "Дирекция Голицыно-3"</v>
      </c>
      <c r="C9" s="486"/>
      <c r="D9" s="486"/>
      <c r="E9" s="486"/>
      <c r="F9" s="486"/>
      <c r="G9" s="487"/>
      <c r="H9" s="487"/>
      <c r="I9" s="487"/>
      <c r="J9" s="487"/>
      <c r="K9" s="487"/>
      <c r="L9" s="487"/>
      <c r="M9" s="469"/>
      <c r="N9" s="474"/>
      <c r="O9" s="146"/>
      <c r="P9" s="469"/>
      <c r="Q9" s="474"/>
      <c r="R9" s="146"/>
    </row>
    <row r="10" spans="1:18" ht="20.25" customHeight="1">
      <c r="A10" s="468"/>
      <c r="B10" s="488" t="str">
        <f>IF(Титульный!B11=0,Титульный!B12,IF(Титульный!$B$12=0,Титульный!$B$11,CONCATENATE(Титульный!$B$11,", ",Титульный!$B$12)))</f>
        <v>Наро-Фоминский м.р.</v>
      </c>
      <c r="C10" s="486"/>
      <c r="D10" s="486"/>
      <c r="E10" s="486"/>
      <c r="F10" s="486"/>
      <c r="G10" s="487"/>
      <c r="H10" s="487"/>
      <c r="I10" s="487"/>
      <c r="J10" s="487"/>
      <c r="K10" s="487"/>
      <c r="L10" s="487"/>
      <c r="M10" s="469"/>
      <c r="N10" s="474"/>
      <c r="O10" s="146"/>
      <c r="P10" s="469"/>
      <c r="Q10" s="474"/>
      <c r="R10" s="146"/>
    </row>
    <row r="11" spans="1:18" ht="15" customHeight="1" thickBot="1">
      <c r="A11" s="468"/>
      <c r="B11" s="326" t="str">
        <f>CONCATENATE("Система налогооблажения: ",Титульный!B19)</f>
        <v>Система налогооблажения: Упрощенная система налогообложения</v>
      </c>
      <c r="C11" s="489"/>
      <c r="D11" s="490"/>
      <c r="E11" s="1141"/>
      <c r="F11" s="1141"/>
      <c r="G11" s="491"/>
      <c r="H11" s="491"/>
      <c r="I11" s="491"/>
      <c r="J11" s="492"/>
      <c r="K11" s="492"/>
      <c r="L11" s="492"/>
      <c r="M11" s="492"/>
      <c r="N11" s="493"/>
      <c r="O11" s="492"/>
      <c r="P11" s="492"/>
      <c r="Q11" s="493"/>
      <c r="R11" s="492"/>
    </row>
    <row r="12" spans="1:18" ht="10.5" customHeight="1" hidden="1" thickBot="1">
      <c r="A12" s="468"/>
      <c r="B12" s="478"/>
      <c r="C12" s="494"/>
      <c r="D12" s="494"/>
      <c r="E12" s="494"/>
      <c r="F12" s="494"/>
      <c r="G12" s="494"/>
      <c r="H12" s="494"/>
      <c r="I12" s="494"/>
      <c r="J12" s="495"/>
      <c r="K12" s="495"/>
      <c r="L12" s="495"/>
      <c r="M12" s="492"/>
      <c r="N12" s="493"/>
      <c r="O12" s="492"/>
      <c r="P12" s="492"/>
      <c r="Q12" s="493"/>
      <c r="R12" s="492"/>
    </row>
    <row r="13" spans="1:18" ht="41.25" customHeight="1">
      <c r="A13" s="468"/>
      <c r="B13" s="1477" t="s">
        <v>4</v>
      </c>
      <c r="C13" s="1503" t="s">
        <v>5</v>
      </c>
      <c r="D13" s="1505" t="s">
        <v>6</v>
      </c>
      <c r="E13" s="1507" t="s">
        <v>254</v>
      </c>
      <c r="F13" s="1508"/>
      <c r="G13" s="1507" t="s">
        <v>1039</v>
      </c>
      <c r="H13" s="1508"/>
      <c r="I13" s="1488" t="s">
        <v>1041</v>
      </c>
      <c r="J13" s="1489"/>
      <c r="K13" s="1488" t="s">
        <v>1043</v>
      </c>
      <c r="L13" s="1489"/>
      <c r="M13" s="1512" t="s">
        <v>1046</v>
      </c>
      <c r="N13" s="1513"/>
      <c r="O13" s="1514"/>
      <c r="P13" s="1509" t="s">
        <v>1047</v>
      </c>
      <c r="Q13" s="1510"/>
      <c r="R13" s="1511"/>
    </row>
    <row r="14" spans="1:18" ht="30" customHeight="1">
      <c r="A14" s="468"/>
      <c r="B14" s="1478"/>
      <c r="C14" s="1504"/>
      <c r="D14" s="1506"/>
      <c r="E14" s="1490" t="s">
        <v>253</v>
      </c>
      <c r="F14" s="986" t="s">
        <v>7</v>
      </c>
      <c r="G14" s="1490" t="s">
        <v>1040</v>
      </c>
      <c r="H14" s="986" t="s">
        <v>7</v>
      </c>
      <c r="I14" s="1490" t="s">
        <v>1030</v>
      </c>
      <c r="J14" s="1474" t="s">
        <v>1042</v>
      </c>
      <c r="K14" s="1490" t="s">
        <v>1044</v>
      </c>
      <c r="L14" s="1474" t="s">
        <v>1045</v>
      </c>
      <c r="M14" s="1490" t="s">
        <v>12</v>
      </c>
      <c r="N14" s="1515" t="s">
        <v>9</v>
      </c>
      <c r="O14" s="1474" t="s">
        <v>13</v>
      </c>
      <c r="P14" s="1490" t="s">
        <v>12</v>
      </c>
      <c r="Q14" s="1515" t="s">
        <v>9</v>
      </c>
      <c r="R14" s="1474" t="s">
        <v>13</v>
      </c>
    </row>
    <row r="15" spans="1:18" ht="15" customHeight="1" thickBot="1">
      <c r="A15" s="468"/>
      <c r="B15" s="983"/>
      <c r="C15" s="984"/>
      <c r="D15" s="985"/>
      <c r="E15" s="1491"/>
      <c r="F15" s="1059">
        <v>12</v>
      </c>
      <c r="G15" s="1491"/>
      <c r="H15" s="1059">
        <v>12</v>
      </c>
      <c r="I15" s="1491"/>
      <c r="J15" s="1475"/>
      <c r="K15" s="1491"/>
      <c r="L15" s="1475"/>
      <c r="M15" s="1491"/>
      <c r="N15" s="1516"/>
      <c r="O15" s="1475"/>
      <c r="P15" s="1491"/>
      <c r="Q15" s="1516"/>
      <c r="R15" s="1475"/>
    </row>
    <row r="16" spans="1:18" ht="15.75" thickBot="1">
      <c r="A16" s="468"/>
      <c r="B16" s="496">
        <v>1</v>
      </c>
      <c r="C16" s="497">
        <v>2</v>
      </c>
      <c r="D16" s="498">
        <v>3</v>
      </c>
      <c r="E16" s="498"/>
      <c r="F16" s="498"/>
      <c r="G16" s="499">
        <v>4</v>
      </c>
      <c r="H16" s="500">
        <v>5</v>
      </c>
      <c r="I16" s="499">
        <v>6</v>
      </c>
      <c r="J16" s="500">
        <v>7</v>
      </c>
      <c r="K16" s="497"/>
      <c r="L16" s="497"/>
      <c r="M16" s="499">
        <v>9</v>
      </c>
      <c r="N16" s="501">
        <v>10</v>
      </c>
      <c r="O16" s="500">
        <v>11</v>
      </c>
      <c r="P16" s="499">
        <v>18</v>
      </c>
      <c r="Q16" s="501">
        <v>19</v>
      </c>
      <c r="R16" s="500">
        <v>20</v>
      </c>
    </row>
    <row r="17" spans="1:18" ht="20.25" customHeight="1">
      <c r="A17" s="468"/>
      <c r="B17" s="502">
        <v>1</v>
      </c>
      <c r="C17" s="503" t="s">
        <v>14</v>
      </c>
      <c r="D17" s="504"/>
      <c r="E17" s="525"/>
      <c r="F17" s="525"/>
      <c r="G17" s="217"/>
      <c r="H17" s="257"/>
      <c r="I17" s="217"/>
      <c r="J17" s="216"/>
      <c r="K17" s="1118"/>
      <c r="L17" s="1118"/>
      <c r="M17" s="217"/>
      <c r="N17" s="241"/>
      <c r="O17" s="216"/>
      <c r="P17" s="217"/>
      <c r="Q17" s="241"/>
      <c r="R17" s="216"/>
    </row>
    <row r="18" spans="1:18" s="512" customFormat="1" ht="15">
      <c r="A18" s="507"/>
      <c r="B18" s="508" t="s">
        <v>15</v>
      </c>
      <c r="C18" s="509" t="s">
        <v>535</v>
      </c>
      <c r="D18" s="510" t="s">
        <v>16</v>
      </c>
      <c r="E18" s="510">
        <v>90</v>
      </c>
      <c r="F18" s="510">
        <v>90</v>
      </c>
      <c r="G18" s="229">
        <v>128.85</v>
      </c>
      <c r="H18" s="244">
        <f>'Баланс ВО'!F10</f>
        <v>66.217</v>
      </c>
      <c r="I18" s="162">
        <v>128.85</v>
      </c>
      <c r="J18" s="161">
        <v>128.85</v>
      </c>
      <c r="K18" s="1119">
        <v>128.85</v>
      </c>
      <c r="L18" s="1119">
        <v>128.85</v>
      </c>
      <c r="M18" s="511">
        <f>'Баланс ВО'!H10</f>
        <v>128.85</v>
      </c>
      <c r="N18" s="164">
        <f aca="true" t="shared" si="0" ref="N18:N27">IF(M18=0,0,O18/M18*100)</f>
        <v>100</v>
      </c>
      <c r="O18" s="161">
        <f>M18</f>
        <v>128.85</v>
      </c>
      <c r="P18" s="231">
        <v>128.85</v>
      </c>
      <c r="Q18" s="164">
        <f>IF(P18=0,0,R18/P18*100)</f>
        <v>100</v>
      </c>
      <c r="R18" s="161">
        <f>P18</f>
        <v>128.85</v>
      </c>
    </row>
    <row r="19" spans="1:18" ht="29.25" customHeight="1">
      <c r="A19" s="468"/>
      <c r="B19" s="513" t="s">
        <v>17</v>
      </c>
      <c r="C19" s="514" t="s">
        <v>536</v>
      </c>
      <c r="D19" s="510" t="s">
        <v>16</v>
      </c>
      <c r="E19" s="510"/>
      <c r="F19" s="510">
        <v>0</v>
      </c>
      <c r="G19" s="229">
        <v>0</v>
      </c>
      <c r="H19" s="232">
        <v>0</v>
      </c>
      <c r="I19" s="229">
        <v>0</v>
      </c>
      <c r="J19" s="161">
        <v>0</v>
      </c>
      <c r="K19" s="1119">
        <v>0</v>
      </c>
      <c r="L19" s="1119">
        <v>0</v>
      </c>
      <c r="M19" s="229">
        <f>J19</f>
        <v>0</v>
      </c>
      <c r="N19" s="164">
        <f t="shared" si="0"/>
        <v>0</v>
      </c>
      <c r="O19" s="161">
        <f>M19</f>
        <v>0</v>
      </c>
      <c r="P19" s="162">
        <f>M19</f>
        <v>0</v>
      </c>
      <c r="Q19" s="164">
        <f>IF(P19=0,0,R19/P19*100)</f>
        <v>0</v>
      </c>
      <c r="R19" s="161">
        <f>P19</f>
        <v>0</v>
      </c>
    </row>
    <row r="20" spans="1:18" ht="33.75" customHeight="1">
      <c r="A20" s="468"/>
      <c r="B20" s="513" t="s">
        <v>18</v>
      </c>
      <c r="C20" s="514" t="s">
        <v>537</v>
      </c>
      <c r="D20" s="510" t="s">
        <v>16</v>
      </c>
      <c r="E20" s="510">
        <v>0</v>
      </c>
      <c r="F20" s="510">
        <v>0</v>
      </c>
      <c r="G20" s="950">
        <v>0</v>
      </c>
      <c r="H20" s="590">
        <f>'Баланс ВО'!F32</f>
        <v>0</v>
      </c>
      <c r="I20" s="950">
        <v>0</v>
      </c>
      <c r="J20" s="590">
        <v>0</v>
      </c>
      <c r="K20" s="1120">
        <v>0</v>
      </c>
      <c r="L20" s="1120">
        <v>0</v>
      </c>
      <c r="M20" s="543">
        <f>'Баланс ВО'!H32</f>
        <v>0</v>
      </c>
      <c r="N20" s="164">
        <f t="shared" si="0"/>
        <v>0</v>
      </c>
      <c r="O20" s="161">
        <f>M20</f>
        <v>0</v>
      </c>
      <c r="P20" s="162">
        <f>M20</f>
        <v>0</v>
      </c>
      <c r="Q20" s="164">
        <f>IF(P20=0,0,R20/P20*100)</f>
        <v>0</v>
      </c>
      <c r="R20" s="161">
        <f>P20</f>
        <v>0</v>
      </c>
    </row>
    <row r="21" spans="1:18" ht="29.25" customHeight="1" thickBot="1">
      <c r="A21" s="468"/>
      <c r="B21" s="515" t="s">
        <v>21</v>
      </c>
      <c r="C21" s="516" t="s">
        <v>538</v>
      </c>
      <c r="D21" s="510" t="s">
        <v>16</v>
      </c>
      <c r="E21" s="530">
        <v>90</v>
      </c>
      <c r="F21" s="530">
        <v>90</v>
      </c>
      <c r="G21" s="845">
        <v>128.85</v>
      </c>
      <c r="H21" s="846">
        <f>'Покупная продукция'!O12</f>
        <v>66.217</v>
      </c>
      <c r="I21" s="845">
        <v>122.4</v>
      </c>
      <c r="J21" s="847">
        <v>122.4</v>
      </c>
      <c r="K21" s="1121">
        <v>122.4</v>
      </c>
      <c r="L21" s="1121">
        <v>122.4</v>
      </c>
      <c r="M21" s="845">
        <f>'Покупная продукция'!W12</f>
        <v>128.85</v>
      </c>
      <c r="N21" s="227">
        <f t="shared" si="0"/>
        <v>100</v>
      </c>
      <c r="O21" s="223">
        <f>M21</f>
        <v>128.85</v>
      </c>
      <c r="P21" s="222">
        <v>122.4</v>
      </c>
      <c r="Q21" s="227">
        <f>IF(P21=0,0,R21/P21*100)</f>
        <v>100</v>
      </c>
      <c r="R21" s="223">
        <f>P21</f>
        <v>122.4</v>
      </c>
    </row>
    <row r="22" spans="1:18" s="521" customFormat="1" ht="27" customHeight="1" thickBot="1">
      <c r="A22" s="517"/>
      <c r="B22" s="518" t="s">
        <v>22</v>
      </c>
      <c r="C22" s="519" t="s">
        <v>541</v>
      </c>
      <c r="D22" s="520" t="s">
        <v>23</v>
      </c>
      <c r="E22" s="520">
        <v>90</v>
      </c>
      <c r="F22" s="520">
        <v>90</v>
      </c>
      <c r="G22" s="218">
        <v>128.85</v>
      </c>
      <c r="H22" s="172">
        <f>IF((H21+H20-H19)=SUM(H23:H27),SUM(H23:H27),"ошибка")</f>
        <v>66.217</v>
      </c>
      <c r="I22" s="218">
        <v>128.85</v>
      </c>
      <c r="J22" s="172">
        <v>128.85</v>
      </c>
      <c r="K22" s="1095">
        <v>128.85</v>
      </c>
      <c r="L22" s="1095">
        <v>128.85</v>
      </c>
      <c r="M22" s="218">
        <f>IF((M21+M20-M19)=SUM(M23:M27),SUM(M23:M27),"ошибка")</f>
        <v>128.85</v>
      </c>
      <c r="N22" s="270">
        <f t="shared" si="0"/>
        <v>100</v>
      </c>
      <c r="O22" s="172">
        <f>IF((O21+O20-O19)=SUM(O23:O27),SUM(O23:O27),"ошибка")</f>
        <v>128.85</v>
      </c>
      <c r="P22" s="218">
        <f>P23+P24+P25+P26+P27</f>
        <v>128.85</v>
      </c>
      <c r="Q22" s="220">
        <f>IF(P22=0,0,R22/P22*100)</f>
        <v>100</v>
      </c>
      <c r="R22" s="172">
        <f>R23+R24+R25+R26+R27</f>
        <v>128.85</v>
      </c>
    </row>
    <row r="23" spans="1:18" s="374" customFormat="1" ht="18.75" customHeight="1">
      <c r="A23" s="522"/>
      <c r="B23" s="523" t="s">
        <v>543</v>
      </c>
      <c r="C23" s="524" t="s">
        <v>540</v>
      </c>
      <c r="D23" s="525" t="s">
        <v>23</v>
      </c>
      <c r="E23" s="525">
        <v>0</v>
      </c>
      <c r="F23" s="525">
        <v>0</v>
      </c>
      <c r="G23" s="256">
        <v>0</v>
      </c>
      <c r="H23" s="257">
        <f>Абоненты!G11</f>
        <v>0</v>
      </c>
      <c r="I23" s="256">
        <v>0</v>
      </c>
      <c r="J23" s="257">
        <v>0</v>
      </c>
      <c r="K23" s="1122">
        <v>0</v>
      </c>
      <c r="L23" s="1122">
        <v>0</v>
      </c>
      <c r="M23" s="526">
        <f>Абоненты!I11</f>
        <v>0</v>
      </c>
      <c r="N23" s="215">
        <f t="shared" si="0"/>
        <v>0</v>
      </c>
      <c r="O23" s="216">
        <f>M23</f>
        <v>0</v>
      </c>
      <c r="P23" s="505">
        <v>0</v>
      </c>
      <c r="Q23" s="215">
        <v>100</v>
      </c>
      <c r="R23" s="216">
        <f>Q23*P23/100</f>
        <v>0</v>
      </c>
    </row>
    <row r="24" spans="1:18" s="374" customFormat="1" ht="18.75" customHeight="1">
      <c r="A24" s="522"/>
      <c r="B24" s="508" t="s">
        <v>544</v>
      </c>
      <c r="C24" s="516" t="s">
        <v>25</v>
      </c>
      <c r="D24" s="510" t="s">
        <v>16</v>
      </c>
      <c r="E24" s="510">
        <v>49.9</v>
      </c>
      <c r="F24" s="510">
        <v>49.9</v>
      </c>
      <c r="G24" s="229">
        <v>77.63</v>
      </c>
      <c r="H24" s="244">
        <f>Абоненты!G18</f>
        <v>30.34</v>
      </c>
      <c r="I24" s="229">
        <v>77.63</v>
      </c>
      <c r="J24" s="244">
        <v>77.63</v>
      </c>
      <c r="K24" s="1124">
        <v>77.63</v>
      </c>
      <c r="L24" s="1124">
        <v>77.63</v>
      </c>
      <c r="M24" s="511">
        <f>Абоненты!I18</f>
        <v>77.63</v>
      </c>
      <c r="N24" s="164">
        <f t="shared" si="0"/>
        <v>100</v>
      </c>
      <c r="O24" s="161">
        <f>M24</f>
        <v>77.63</v>
      </c>
      <c r="P24" s="266">
        <v>77.63</v>
      </c>
      <c r="Q24" s="164">
        <v>100</v>
      </c>
      <c r="R24" s="161">
        <f>Q24*P24/100</f>
        <v>77.63</v>
      </c>
    </row>
    <row r="25" spans="1:18" s="374" customFormat="1" ht="18.75" customHeight="1">
      <c r="A25" s="522"/>
      <c r="B25" s="508" t="s">
        <v>545</v>
      </c>
      <c r="C25" s="516" t="s">
        <v>26</v>
      </c>
      <c r="D25" s="510" t="s">
        <v>16</v>
      </c>
      <c r="E25" s="510">
        <v>0</v>
      </c>
      <c r="F25" s="510">
        <v>0</v>
      </c>
      <c r="G25" s="229">
        <v>0</v>
      </c>
      <c r="H25" s="244">
        <f>Абоненты!G24</f>
        <v>0</v>
      </c>
      <c r="I25" s="229">
        <v>0</v>
      </c>
      <c r="J25" s="244">
        <v>0</v>
      </c>
      <c r="K25" s="1124">
        <v>0</v>
      </c>
      <c r="L25" s="1124">
        <v>0</v>
      </c>
      <c r="M25" s="511">
        <f>Абоненты!I24</f>
        <v>0</v>
      </c>
      <c r="N25" s="164">
        <f t="shared" si="0"/>
        <v>0</v>
      </c>
      <c r="O25" s="161">
        <f>M25</f>
        <v>0</v>
      </c>
      <c r="P25" s="266">
        <v>0</v>
      </c>
      <c r="Q25" s="164">
        <v>100</v>
      </c>
      <c r="R25" s="161">
        <f>Q25*P25/100</f>
        <v>0</v>
      </c>
    </row>
    <row r="26" spans="1:18" s="374" customFormat="1" ht="18.75" customHeight="1">
      <c r="A26" s="522"/>
      <c r="B26" s="508" t="s">
        <v>546</v>
      </c>
      <c r="C26" s="516" t="s">
        <v>27</v>
      </c>
      <c r="D26" s="510" t="s">
        <v>16</v>
      </c>
      <c r="E26" s="510">
        <v>40.1</v>
      </c>
      <c r="F26" s="510">
        <v>40.1</v>
      </c>
      <c r="G26" s="229">
        <v>51.22</v>
      </c>
      <c r="H26" s="244">
        <f>Абоненты!G30</f>
        <v>30.376999999999995</v>
      </c>
      <c r="I26" s="229">
        <v>51.22</v>
      </c>
      <c r="J26" s="244">
        <v>51.22</v>
      </c>
      <c r="K26" s="1124">
        <v>51.22</v>
      </c>
      <c r="L26" s="1124">
        <v>51.22</v>
      </c>
      <c r="M26" s="511">
        <f>Абоненты!I30</f>
        <v>51.22</v>
      </c>
      <c r="N26" s="164">
        <f t="shared" si="0"/>
        <v>100</v>
      </c>
      <c r="O26" s="161">
        <f>M26</f>
        <v>51.22</v>
      </c>
      <c r="P26" s="266">
        <v>51.22</v>
      </c>
      <c r="Q26" s="164">
        <v>100</v>
      </c>
      <c r="R26" s="161">
        <f>Q26*P26/100</f>
        <v>51.22</v>
      </c>
    </row>
    <row r="27" spans="1:18" s="374" customFormat="1" ht="18.75" customHeight="1" thickBot="1">
      <c r="A27" s="522"/>
      <c r="B27" s="528" t="s">
        <v>547</v>
      </c>
      <c r="C27" s="529" t="s">
        <v>28</v>
      </c>
      <c r="D27" s="530" t="s">
        <v>16</v>
      </c>
      <c r="E27" s="530">
        <v>0</v>
      </c>
      <c r="F27" s="530">
        <v>0</v>
      </c>
      <c r="G27" s="276">
        <v>0</v>
      </c>
      <c r="H27" s="277">
        <f>Абоненты!G36</f>
        <v>5.5</v>
      </c>
      <c r="I27" s="276">
        <v>0</v>
      </c>
      <c r="J27" s="277">
        <v>0</v>
      </c>
      <c r="K27" s="1129">
        <v>0</v>
      </c>
      <c r="L27" s="1129">
        <v>0</v>
      </c>
      <c r="M27" s="531">
        <f>Абоненты!I36</f>
        <v>0</v>
      </c>
      <c r="N27" s="209">
        <f t="shared" si="0"/>
        <v>0</v>
      </c>
      <c r="O27" s="210">
        <f>M27</f>
        <v>0</v>
      </c>
      <c r="P27" s="1038">
        <v>0</v>
      </c>
      <c r="Q27" s="209">
        <v>100</v>
      </c>
      <c r="R27" s="210">
        <f>Q27*P27/100</f>
        <v>0</v>
      </c>
    </row>
    <row r="28" spans="1:18" s="521" customFormat="1" ht="20.25" customHeight="1">
      <c r="A28" s="517"/>
      <c r="B28" s="502">
        <v>2</v>
      </c>
      <c r="C28" s="503" t="s">
        <v>256</v>
      </c>
      <c r="D28" s="532"/>
      <c r="E28" s="1142"/>
      <c r="F28" s="1142"/>
      <c r="G28" s="235"/>
      <c r="H28" s="255"/>
      <c r="I28" s="217"/>
      <c r="J28" s="216"/>
      <c r="K28" s="1118"/>
      <c r="L28" s="1118"/>
      <c r="M28" s="217"/>
      <c r="N28" s="241"/>
      <c r="O28" s="216"/>
      <c r="P28" s="217"/>
      <c r="Q28" s="241"/>
      <c r="R28" s="216"/>
    </row>
    <row r="29" spans="1:18" s="630" customFormat="1" ht="29.25" thickBot="1">
      <c r="A29" s="626"/>
      <c r="B29" s="533" t="s">
        <v>29</v>
      </c>
      <c r="C29" s="534" t="s">
        <v>255</v>
      </c>
      <c r="D29" s="843" t="s">
        <v>30</v>
      </c>
      <c r="E29" s="1143"/>
      <c r="F29" s="1143">
        <v>0</v>
      </c>
      <c r="G29" s="1174"/>
      <c r="H29" s="844">
        <f>IF(Справочник!D1="да",Материалы!G26,Материалы!H26)</f>
        <v>0</v>
      </c>
      <c r="I29" s="1180">
        <v>0</v>
      </c>
      <c r="J29" s="1181">
        <v>0</v>
      </c>
      <c r="K29" s="1188">
        <v>0</v>
      </c>
      <c r="L29" s="1188">
        <v>0</v>
      </c>
      <c r="M29" s="224">
        <f>IF(Справочник!D1="да",Материалы!M26,Материалы!N26)</f>
        <v>0</v>
      </c>
      <c r="N29" s="1031">
        <f>IF(Титульный!$B$5="2016 - 2018",Индексы!$C$7,ROUND((1-'Расчет тарифов'!$M$178/100)*(100+'Расчет тарифов'!$M$180),2))</f>
        <v>104.94</v>
      </c>
      <c r="O29" s="225">
        <f>M29*N29/100</f>
        <v>0</v>
      </c>
      <c r="P29" s="1039">
        <f>M29</f>
        <v>0</v>
      </c>
      <c r="Q29" s="1031">
        <f>IF(Титульный!$B$5="2016 - 2018",Индексы!#REF!,ROUND((1-'Расчет тарифов'!$P$178/100)*(100+'Расчет тарифов'!$P$180),2))</f>
        <v>105.34</v>
      </c>
      <c r="R29" s="1040">
        <f>P29*Q29/100</f>
        <v>0</v>
      </c>
    </row>
    <row r="30" spans="1:18" s="521" customFormat="1" ht="21" customHeight="1" thickBot="1">
      <c r="A30" s="517"/>
      <c r="B30" s="518" t="s">
        <v>31</v>
      </c>
      <c r="C30" s="519" t="s">
        <v>32</v>
      </c>
      <c r="D30" s="536" t="s">
        <v>30</v>
      </c>
      <c r="E30" s="1144">
        <v>318.87</v>
      </c>
      <c r="F30" s="1144">
        <v>367.0285762526315</v>
      </c>
      <c r="G30" s="226">
        <v>318.87</v>
      </c>
      <c r="H30" s="173">
        <f>H31*H32+H33</f>
        <v>170.28643498730847</v>
      </c>
      <c r="I30" s="218">
        <v>397.5</v>
      </c>
      <c r="J30" s="172">
        <v>429.29999999999995</v>
      </c>
      <c r="K30" s="1095">
        <v>397.5</v>
      </c>
      <c r="L30" s="1095">
        <v>429.29999999999995</v>
      </c>
      <c r="M30" s="218">
        <f>M31*M32+M33</f>
        <v>475.9400091380481</v>
      </c>
      <c r="N30" s="220">
        <f>IF(M30=0,0,O30/M30*100)</f>
        <v>107.9999979264</v>
      </c>
      <c r="O30" s="172">
        <f>O31*O32+O33</f>
        <v>514.0151999999999</v>
      </c>
      <c r="P30" s="218">
        <f>P31*P32+P33</f>
        <v>397.5</v>
      </c>
      <c r="Q30" s="220" t="e">
        <f>IF(P30=0,0,R30/P30*100)</f>
        <v>#REF!</v>
      </c>
      <c r="R30" s="172" t="e">
        <f>R31*R32+R33</f>
        <v>#REF!</v>
      </c>
    </row>
    <row r="31" spans="1:18" s="374" customFormat="1" ht="22.5" customHeight="1">
      <c r="A31" s="522"/>
      <c r="B31" s="537" t="s">
        <v>33</v>
      </c>
      <c r="C31" s="538" t="s">
        <v>542</v>
      </c>
      <c r="D31" s="539" t="s">
        <v>539</v>
      </c>
      <c r="E31" s="1142">
        <v>3</v>
      </c>
      <c r="F31" s="1142">
        <v>3.453151590514748</v>
      </c>
      <c r="G31" s="254">
        <v>3</v>
      </c>
      <c r="H31" s="255">
        <f>IF(Справочник!D1="да",'Ср. тариф ЭЭ'!E26,'Ср. тариф ЭЭ'!F26)</f>
        <v>3.1361903967384435</v>
      </c>
      <c r="I31" s="217">
        <v>3.75</v>
      </c>
      <c r="J31" s="608">
        <v>4.05</v>
      </c>
      <c r="K31" s="1118">
        <v>3.75</v>
      </c>
      <c r="L31" s="1118">
        <v>4.05</v>
      </c>
      <c r="M31" s="1289">
        <v>4.49</v>
      </c>
      <c r="N31" s="1032">
        <v>108</v>
      </c>
      <c r="O31" s="216">
        <f>M31*N31/100</f>
        <v>4.8492</v>
      </c>
      <c r="P31" s="272">
        <v>3.75</v>
      </c>
      <c r="Q31" s="1032" t="e">
        <f>Индексы!#REF!</f>
        <v>#REF!</v>
      </c>
      <c r="R31" s="216" t="e">
        <f>P31*Q31/100</f>
        <v>#REF!</v>
      </c>
    </row>
    <row r="32" spans="1:18" s="374" customFormat="1" ht="18" customHeight="1" thickBot="1">
      <c r="A32" s="527"/>
      <c r="B32" s="540" t="s">
        <v>35</v>
      </c>
      <c r="C32" s="516" t="s">
        <v>257</v>
      </c>
      <c r="D32" s="541" t="s">
        <v>36</v>
      </c>
      <c r="E32" s="1145">
        <v>106.29</v>
      </c>
      <c r="F32" s="1145">
        <v>106.288</v>
      </c>
      <c r="G32" s="242">
        <v>106.29</v>
      </c>
      <c r="H32" s="542">
        <f>'Расходы ЭЭ'!G10/1000</f>
        <v>54.2972248</v>
      </c>
      <c r="I32" s="229">
        <v>106</v>
      </c>
      <c r="J32" s="244">
        <v>106</v>
      </c>
      <c r="K32" s="1124">
        <v>106</v>
      </c>
      <c r="L32" s="1124">
        <v>106</v>
      </c>
      <c r="M32" s="543">
        <f>'Расходы ЭЭ'!K10/1000</f>
        <v>106.00000203520001</v>
      </c>
      <c r="N32" s="243">
        <f>IF(M32=0,0,O32/M32*100)</f>
        <v>99.99999808000003</v>
      </c>
      <c r="O32" s="251">
        <v>106</v>
      </c>
      <c r="P32" s="272">
        <v>106</v>
      </c>
      <c r="Q32" s="243">
        <f>IF(P32=0,0,R32/P32*100)</f>
        <v>100</v>
      </c>
      <c r="R32" s="1041">
        <f>O32</f>
        <v>106</v>
      </c>
    </row>
    <row r="33" spans="1:18" s="374" customFormat="1" ht="20.25" customHeight="1" hidden="1" thickBot="1">
      <c r="A33" s="527"/>
      <c r="B33" s="544" t="s">
        <v>554</v>
      </c>
      <c r="C33" s="545" t="s">
        <v>555</v>
      </c>
      <c r="D33" s="546"/>
      <c r="E33" s="1146"/>
      <c r="F33" s="1146"/>
      <c r="G33" s="1175"/>
      <c r="H33" s="233"/>
      <c r="I33" s="547">
        <v>0</v>
      </c>
      <c r="J33" s="1182">
        <v>0</v>
      </c>
      <c r="K33" s="1189">
        <v>0</v>
      </c>
      <c r="L33" s="1189">
        <v>0</v>
      </c>
      <c r="M33" s="1290"/>
      <c r="N33" s="1033">
        <v>108</v>
      </c>
      <c r="O33" s="216">
        <f>M33*N33/100</f>
        <v>0</v>
      </c>
      <c r="P33" s="272">
        <f>M33</f>
        <v>0</v>
      </c>
      <c r="Q33" s="1033" t="e">
        <f>Индексы!#REF!</f>
        <v>#REF!</v>
      </c>
      <c r="R33" s="216" t="e">
        <f>P33*Q33/100</f>
        <v>#REF!</v>
      </c>
    </row>
    <row r="34" spans="1:18" s="521" customFormat="1" ht="43.5" thickBot="1">
      <c r="A34" s="517"/>
      <c r="B34" s="518" t="s">
        <v>37</v>
      </c>
      <c r="C34" s="519" t="s">
        <v>38</v>
      </c>
      <c r="D34" s="548" t="s">
        <v>30</v>
      </c>
      <c r="E34" s="1147">
        <v>315.11313</v>
      </c>
      <c r="F34" s="1147">
        <v>364.40000000000003</v>
      </c>
      <c r="G34" s="226">
        <v>721.9216799999999</v>
      </c>
      <c r="H34" s="173">
        <f>H40*(H36+H37)*$H$15/1000</f>
        <v>721.92</v>
      </c>
      <c r="I34" s="218">
        <v>240.63959999999997</v>
      </c>
      <c r="J34" s="172">
        <v>250.265184</v>
      </c>
      <c r="K34" s="1095">
        <v>240.63959999999997</v>
      </c>
      <c r="L34" s="1095">
        <v>250.265184</v>
      </c>
      <c r="M34" s="218">
        <f>M40*(M36+M37)*12/1000</f>
        <v>250.265184</v>
      </c>
      <c r="N34" s="220">
        <f>IF(M34=0,0,O34/M34*100)</f>
        <v>104.93999999999998</v>
      </c>
      <c r="O34" s="172">
        <f>O40*(O36+O37)*12/1000</f>
        <v>262.62828408959996</v>
      </c>
      <c r="P34" s="218">
        <f>P40*(P36+P37)*12/1000</f>
        <v>240.63959999999997</v>
      </c>
      <c r="Q34" s="220">
        <f>IF(P34=0,0,R34/P34*100)</f>
        <v>104</v>
      </c>
      <c r="R34" s="172">
        <f>R40*(R36+R37)*12/1000</f>
        <v>250.265184</v>
      </c>
    </row>
    <row r="35" spans="1:18" s="521" customFormat="1" ht="15">
      <c r="A35" s="517"/>
      <c r="B35" s="537" t="s">
        <v>39</v>
      </c>
      <c r="C35" s="1091" t="s">
        <v>261</v>
      </c>
      <c r="D35" s="539" t="s">
        <v>40</v>
      </c>
      <c r="E35" s="1142">
        <v>1.45</v>
      </c>
      <c r="F35" s="1142">
        <v>1.6</v>
      </c>
      <c r="G35" s="254">
        <v>3</v>
      </c>
      <c r="H35" s="255">
        <f>H36+H37+H38+H39</f>
        <v>3</v>
      </c>
      <c r="I35" s="256">
        <v>1</v>
      </c>
      <c r="J35" s="257">
        <v>1</v>
      </c>
      <c r="K35" s="1122">
        <v>1</v>
      </c>
      <c r="L35" s="1122">
        <v>1</v>
      </c>
      <c r="M35" s="256">
        <f>M36+M37+M38+M39</f>
        <v>1</v>
      </c>
      <c r="N35" s="241">
        <f>IF(M35=0,0,O35/M35*100)</f>
        <v>100</v>
      </c>
      <c r="O35" s="257">
        <f>O36+O37+O38+O39</f>
        <v>1</v>
      </c>
      <c r="P35" s="259">
        <f>P36+P37+P38+P39</f>
        <v>1</v>
      </c>
      <c r="Q35" s="260">
        <f>IF(P35=0,0,R35/P35*100)</f>
        <v>100</v>
      </c>
      <c r="R35" s="261">
        <f>R36+R37+R38+R39</f>
        <v>1</v>
      </c>
    </row>
    <row r="36" spans="1:18" s="374" customFormat="1" ht="18.75" customHeight="1">
      <c r="A36" s="522"/>
      <c r="B36" s="540" t="s">
        <v>41</v>
      </c>
      <c r="C36" s="1092" t="s">
        <v>258</v>
      </c>
      <c r="D36" s="541" t="s">
        <v>40</v>
      </c>
      <c r="E36" s="1145">
        <v>1.45</v>
      </c>
      <c r="F36" s="1145">
        <v>1.6</v>
      </c>
      <c r="G36" s="242">
        <v>3</v>
      </c>
      <c r="H36" s="542">
        <f>Численность!G11</f>
        <v>3</v>
      </c>
      <c r="I36" s="229">
        <v>1</v>
      </c>
      <c r="J36" s="244">
        <v>1</v>
      </c>
      <c r="K36" s="1124">
        <v>1</v>
      </c>
      <c r="L36" s="1124">
        <v>1</v>
      </c>
      <c r="M36" s="511">
        <f>Численность!J11</f>
        <v>1</v>
      </c>
      <c r="N36" s="243"/>
      <c r="O36" s="161">
        <f>Численность!J11</f>
        <v>1</v>
      </c>
      <c r="P36" s="231">
        <v>1</v>
      </c>
      <c r="Q36" s="243"/>
      <c r="R36" s="251">
        <f>P36</f>
        <v>1</v>
      </c>
    </row>
    <row r="37" spans="1:18" s="374" customFormat="1" ht="18.75" customHeight="1">
      <c r="A37" s="522"/>
      <c r="B37" s="540" t="s">
        <v>42</v>
      </c>
      <c r="C37" s="1092" t="s">
        <v>259</v>
      </c>
      <c r="D37" s="541" t="s">
        <v>40</v>
      </c>
      <c r="E37" s="1145"/>
      <c r="F37" s="1145">
        <v>0</v>
      </c>
      <c r="G37" s="242"/>
      <c r="H37" s="542">
        <f>Численность!G17</f>
        <v>0</v>
      </c>
      <c r="I37" s="229">
        <v>0</v>
      </c>
      <c r="J37" s="244">
        <v>0</v>
      </c>
      <c r="K37" s="1124">
        <v>0</v>
      </c>
      <c r="L37" s="1124">
        <v>0</v>
      </c>
      <c r="M37" s="511">
        <f>Численность!J17</f>
        <v>0</v>
      </c>
      <c r="N37" s="243"/>
      <c r="O37" s="161">
        <f>Численность!J17</f>
        <v>0</v>
      </c>
      <c r="P37" s="231">
        <f>M37</f>
        <v>0</v>
      </c>
      <c r="Q37" s="243"/>
      <c r="R37" s="251">
        <f>P37</f>
        <v>0</v>
      </c>
    </row>
    <row r="38" spans="1:18" s="374" customFormat="1" ht="18.75" customHeight="1">
      <c r="A38" s="522"/>
      <c r="B38" s="540" t="s">
        <v>44</v>
      </c>
      <c r="C38" s="1092" t="s">
        <v>43</v>
      </c>
      <c r="D38" s="541" t="s">
        <v>40</v>
      </c>
      <c r="E38" s="1145"/>
      <c r="F38" s="1145">
        <v>0</v>
      </c>
      <c r="G38" s="242"/>
      <c r="H38" s="542">
        <f>Численность!G23</f>
        <v>0</v>
      </c>
      <c r="I38" s="162">
        <v>0</v>
      </c>
      <c r="J38" s="161">
        <v>0</v>
      </c>
      <c r="K38" s="1119">
        <v>0</v>
      </c>
      <c r="L38" s="1119">
        <v>0</v>
      </c>
      <c r="M38" s="511">
        <f>Численность!J23</f>
        <v>0</v>
      </c>
      <c r="N38" s="243"/>
      <c r="O38" s="244">
        <f>Численность!J23</f>
        <v>0</v>
      </c>
      <c r="P38" s="231">
        <f>M38</f>
        <v>0</v>
      </c>
      <c r="Q38" s="243"/>
      <c r="R38" s="232">
        <f>P38</f>
        <v>0</v>
      </c>
    </row>
    <row r="39" spans="1:18" s="374" customFormat="1" ht="18.75" customHeight="1">
      <c r="A39" s="522"/>
      <c r="B39" s="540" t="s">
        <v>260</v>
      </c>
      <c r="C39" s="1092" t="s">
        <v>45</v>
      </c>
      <c r="D39" s="541" t="s">
        <v>40</v>
      </c>
      <c r="E39" s="1145"/>
      <c r="F39" s="1145">
        <v>0</v>
      </c>
      <c r="G39" s="242"/>
      <c r="H39" s="542">
        <f>Численность!G28</f>
        <v>0</v>
      </c>
      <c r="I39" s="162">
        <v>0</v>
      </c>
      <c r="J39" s="161">
        <v>0</v>
      </c>
      <c r="K39" s="1119">
        <v>0</v>
      </c>
      <c r="L39" s="1119">
        <v>0</v>
      </c>
      <c r="M39" s="511">
        <f>Численность!J28</f>
        <v>0</v>
      </c>
      <c r="N39" s="243"/>
      <c r="O39" s="244">
        <f>Численность!J28</f>
        <v>0</v>
      </c>
      <c r="P39" s="231">
        <f>M39</f>
        <v>0</v>
      </c>
      <c r="Q39" s="243"/>
      <c r="R39" s="232">
        <f>P39</f>
        <v>0</v>
      </c>
    </row>
    <row r="40" spans="1:18" s="374" customFormat="1" ht="18" customHeight="1" thickBot="1">
      <c r="A40" s="522"/>
      <c r="B40" s="549" t="s">
        <v>46</v>
      </c>
      <c r="C40" s="1093" t="s">
        <v>47</v>
      </c>
      <c r="D40" s="550" t="s">
        <v>34</v>
      </c>
      <c r="E40" s="1148">
        <v>18109.95</v>
      </c>
      <c r="F40" s="1148">
        <v>18979.166666666668</v>
      </c>
      <c r="G40" s="555">
        <v>20053.38</v>
      </c>
      <c r="H40" s="535">
        <f>IF((H36+H37)=0,0,(Численность!H11+Численность!H17)/(Численность!G11+Численность!G17)/$H$15)</f>
        <v>20053.333333333332</v>
      </c>
      <c r="I40" s="222">
        <v>20053.3</v>
      </c>
      <c r="J40" s="223">
        <v>20855.432</v>
      </c>
      <c r="K40" s="1190">
        <v>20053.3</v>
      </c>
      <c r="L40" s="1190">
        <v>20855.432</v>
      </c>
      <c r="M40" s="222">
        <f>IF(SUM(M36,M37)=0,0,(Численность!N11+Численность!N17)/(Численность!J11+Численность!J17))</f>
        <v>20855.432</v>
      </c>
      <c r="N40" s="1034">
        <f>IF(Титульный!$B$5="2016 - 2018",Индексы!$C$9,ROUND((1-'Расчет тарифов'!$M$178/100)*(100+'Расчет тарифов'!$M$180),2))</f>
        <v>104.94</v>
      </c>
      <c r="O40" s="223">
        <f>M40*N40/100</f>
        <v>21885.6903408</v>
      </c>
      <c r="P40" s="1042">
        <v>20053.3</v>
      </c>
      <c r="Q40" s="1034">
        <v>104</v>
      </c>
      <c r="R40" s="262">
        <f>P40*Q40/100</f>
        <v>20855.432</v>
      </c>
    </row>
    <row r="41" spans="1:18" s="521" customFormat="1" ht="21" customHeight="1" thickBot="1">
      <c r="A41" s="517"/>
      <c r="B41" s="518" t="s">
        <v>48</v>
      </c>
      <c r="C41" s="519" t="s">
        <v>49</v>
      </c>
      <c r="D41" s="548" t="s">
        <v>50</v>
      </c>
      <c r="E41" s="1147">
        <v>94.533939</v>
      </c>
      <c r="F41" s="1147">
        <v>109.32</v>
      </c>
      <c r="G41" s="226">
        <v>216.576504</v>
      </c>
      <c r="H41" s="975">
        <v>216.58</v>
      </c>
      <c r="I41" s="218">
        <v>72.19188</v>
      </c>
      <c r="J41" s="172">
        <v>75.0795552</v>
      </c>
      <c r="K41" s="1095">
        <v>72.19188</v>
      </c>
      <c r="L41" s="1095">
        <v>75.0795552</v>
      </c>
      <c r="M41" s="218">
        <f>M34*M42/100</f>
        <v>75.0795552</v>
      </c>
      <c r="N41" s="220">
        <f>IF(M41=0,0,O41/M41*100)</f>
        <v>104.93999999999997</v>
      </c>
      <c r="O41" s="172">
        <f>O34*O42/100</f>
        <v>78.78848522687998</v>
      </c>
      <c r="P41" s="218">
        <f>P34*P42/100</f>
        <v>72.19188</v>
      </c>
      <c r="Q41" s="220">
        <f>IF(P41=0,0,R41/P41*100)</f>
        <v>104</v>
      </c>
      <c r="R41" s="172">
        <f>R34*R42/100</f>
        <v>75.0795552</v>
      </c>
    </row>
    <row r="42" spans="1:18" s="1058" customFormat="1" ht="20.25" customHeight="1" thickBot="1">
      <c r="A42" s="1051"/>
      <c r="B42" s="1052" t="s">
        <v>51</v>
      </c>
      <c r="C42" s="1053" t="s">
        <v>52</v>
      </c>
      <c r="D42" s="1052" t="s">
        <v>20</v>
      </c>
      <c r="E42" s="1149">
        <v>30</v>
      </c>
      <c r="F42" s="1149">
        <v>29.999999999999993</v>
      </c>
      <c r="G42" s="1176">
        <v>30</v>
      </c>
      <c r="H42" s="1054">
        <f>H41/H34*100</f>
        <v>30.000554078014186</v>
      </c>
      <c r="I42" s="1055">
        <v>30</v>
      </c>
      <c r="J42" s="1056">
        <v>30</v>
      </c>
      <c r="K42" s="1123">
        <v>30</v>
      </c>
      <c r="L42" s="1123">
        <v>30</v>
      </c>
      <c r="M42" s="1055">
        <v>30</v>
      </c>
      <c r="N42" s="1057"/>
      <c r="O42" s="1056">
        <v>30</v>
      </c>
      <c r="P42" s="1055">
        <v>30</v>
      </c>
      <c r="Q42" s="1057"/>
      <c r="R42" s="1056">
        <v>30</v>
      </c>
    </row>
    <row r="43" spans="1:18" s="374" customFormat="1" ht="29.25" thickBot="1">
      <c r="A43" s="522"/>
      <c r="B43" s="518" t="s">
        <v>53</v>
      </c>
      <c r="C43" s="519" t="s">
        <v>54</v>
      </c>
      <c r="D43" s="551" t="s">
        <v>50</v>
      </c>
      <c r="E43" s="1150">
        <v>71.9</v>
      </c>
      <c r="F43" s="1150">
        <v>71.9</v>
      </c>
      <c r="G43" s="226">
        <v>71.9</v>
      </c>
      <c r="H43" s="173">
        <f>Амортизация!G9</f>
        <v>90.7531</v>
      </c>
      <c r="I43" s="1183">
        <v>90</v>
      </c>
      <c r="J43" s="270">
        <v>90</v>
      </c>
      <c r="K43" s="1191">
        <v>90</v>
      </c>
      <c r="L43" s="1191">
        <v>90</v>
      </c>
      <c r="M43" s="552">
        <f>Амортизация!M9</f>
        <v>89.39397333333335</v>
      </c>
      <c r="N43" s="553">
        <f>IF(M43=0,0,O43/M43*100)</f>
        <v>100</v>
      </c>
      <c r="O43" s="219">
        <f>Амортизация!M9</f>
        <v>89.39397333333335</v>
      </c>
      <c r="P43" s="263">
        <v>90</v>
      </c>
      <c r="Q43" s="220">
        <v>100</v>
      </c>
      <c r="R43" s="219">
        <f>P43*Q43/100</f>
        <v>90</v>
      </c>
    </row>
    <row r="44" spans="1:18" s="374" customFormat="1" ht="19.5" customHeight="1" hidden="1">
      <c r="A44" s="522"/>
      <c r="B44" s="537" t="s">
        <v>55</v>
      </c>
      <c r="C44" s="524" t="s">
        <v>56</v>
      </c>
      <c r="D44" s="539" t="s">
        <v>30</v>
      </c>
      <c r="E44" s="1142">
        <v>0</v>
      </c>
      <c r="F44" s="1142">
        <v>0</v>
      </c>
      <c r="G44" s="254"/>
      <c r="H44" s="255">
        <f>Амортизация!C9</f>
        <v>1625.49229</v>
      </c>
      <c r="I44" s="607">
        <v>0</v>
      </c>
      <c r="J44" s="608">
        <v>0</v>
      </c>
      <c r="K44" s="1118">
        <v>0</v>
      </c>
      <c r="L44" s="1118">
        <v>0</v>
      </c>
      <c r="M44" s="526">
        <f>Амортизация!H9</f>
        <v>1625.49229</v>
      </c>
      <c r="N44" s="506"/>
      <c r="O44" s="264">
        <f>Амортизация!H9</f>
        <v>1625.49229</v>
      </c>
      <c r="P44" s="505">
        <f>M44</f>
        <v>1625.49229</v>
      </c>
      <c r="Q44" s="506"/>
      <c r="R44" s="264">
        <f>O44</f>
        <v>1625.49229</v>
      </c>
    </row>
    <row r="45" spans="1:18" s="374" customFormat="1" ht="19.5" customHeight="1" hidden="1">
      <c r="A45" s="522"/>
      <c r="B45" s="540" t="s">
        <v>57</v>
      </c>
      <c r="C45" s="516" t="s">
        <v>58</v>
      </c>
      <c r="D45" s="541" t="s">
        <v>30</v>
      </c>
      <c r="E45" s="1145">
        <v>0</v>
      </c>
      <c r="F45" s="1145">
        <v>0</v>
      </c>
      <c r="G45" s="242">
        <v>0</v>
      </c>
      <c r="H45" s="542">
        <f>H44-H46</f>
        <v>710.2283</v>
      </c>
      <c r="I45" s="162">
        <v>0</v>
      </c>
      <c r="J45" s="161">
        <v>0</v>
      </c>
      <c r="K45" s="1119">
        <v>0</v>
      </c>
      <c r="L45" s="1119">
        <v>0</v>
      </c>
      <c r="M45" s="162">
        <f>M44-M46</f>
        <v>766.0109399999999</v>
      </c>
      <c r="N45" s="554"/>
      <c r="O45" s="244">
        <f>M44-M46</f>
        <v>766.0109399999999</v>
      </c>
      <c r="P45" s="266">
        <f>M45</f>
        <v>766.0109399999999</v>
      </c>
      <c r="Q45" s="554"/>
      <c r="R45" s="232">
        <f>O45</f>
        <v>766.0109399999999</v>
      </c>
    </row>
    <row r="46" spans="1:18" s="374" customFormat="1" ht="19.5" customHeight="1" hidden="1" thickBot="1">
      <c r="A46" s="522"/>
      <c r="B46" s="549" t="s">
        <v>59</v>
      </c>
      <c r="C46" s="529" t="s">
        <v>60</v>
      </c>
      <c r="D46" s="550" t="s">
        <v>30</v>
      </c>
      <c r="E46" s="530">
        <v>0</v>
      </c>
      <c r="F46" s="530">
        <v>0</v>
      </c>
      <c r="G46" s="276">
        <v>0</v>
      </c>
      <c r="H46" s="535">
        <f>Амортизация!F9</f>
        <v>915.2639899999999</v>
      </c>
      <c r="I46" s="276">
        <v>0</v>
      </c>
      <c r="J46" s="277">
        <v>0</v>
      </c>
      <c r="K46" s="1125">
        <v>0</v>
      </c>
      <c r="L46" s="1125">
        <v>0</v>
      </c>
      <c r="M46" s="845">
        <f>Амортизация!L9</f>
        <v>859.48135</v>
      </c>
      <c r="N46" s="227"/>
      <c r="O46" s="221">
        <f>Амортизация!L9</f>
        <v>859.48135</v>
      </c>
      <c r="P46" s="230">
        <f>M46</f>
        <v>859.48135</v>
      </c>
      <c r="Q46" s="227"/>
      <c r="R46" s="228">
        <f>P46</f>
        <v>859.48135</v>
      </c>
    </row>
    <row r="47" spans="1:18" s="557" customFormat="1" ht="33" customHeight="1" thickBot="1">
      <c r="A47" s="556"/>
      <c r="B47" s="518" t="s">
        <v>61</v>
      </c>
      <c r="C47" s="519" t="s">
        <v>62</v>
      </c>
      <c r="D47" s="548" t="s">
        <v>30</v>
      </c>
      <c r="E47" s="1147">
        <v>62.48</v>
      </c>
      <c r="F47" s="1147">
        <v>73.7264</v>
      </c>
      <c r="G47" s="226">
        <v>65.55</v>
      </c>
      <c r="H47" s="173">
        <f>H48+H49</f>
        <v>56.286</v>
      </c>
      <c r="I47" s="218">
        <v>74</v>
      </c>
      <c r="J47" s="172">
        <v>77</v>
      </c>
      <c r="K47" s="1095">
        <v>74</v>
      </c>
      <c r="L47" s="1095">
        <v>77</v>
      </c>
      <c r="M47" s="218">
        <f>M48+M49</f>
        <v>54</v>
      </c>
      <c r="N47" s="220">
        <f aca="true" t="shared" si="1" ref="N47:N53">IF(M47=0,0,O47/M47*100)</f>
        <v>104.94000000000001</v>
      </c>
      <c r="O47" s="172">
        <f>O48+O49</f>
        <v>56.6676</v>
      </c>
      <c r="P47" s="218">
        <f>P48+P49</f>
        <v>74</v>
      </c>
      <c r="Q47" s="220">
        <v>0</v>
      </c>
      <c r="R47" s="172">
        <f>R48+R49</f>
        <v>77</v>
      </c>
    </row>
    <row r="48" spans="1:18" s="374" customFormat="1" ht="25.5" customHeight="1">
      <c r="A48" s="522"/>
      <c r="B48" s="537" t="s">
        <v>63</v>
      </c>
      <c r="C48" s="524" t="s">
        <v>64</v>
      </c>
      <c r="D48" s="539" t="s">
        <v>30</v>
      </c>
      <c r="E48" s="1142">
        <v>62.48</v>
      </c>
      <c r="F48" s="1142">
        <v>73.7264</v>
      </c>
      <c r="G48" s="254">
        <v>65.55</v>
      </c>
      <c r="H48" s="255">
        <f>IF(Справочник!D1="да",'Тек.ремонты, факт'!E19,'Тек.ремонты, факт'!G19)</f>
        <v>56.286</v>
      </c>
      <c r="I48" s="217">
        <v>74</v>
      </c>
      <c r="J48" s="216">
        <v>77</v>
      </c>
      <c r="K48" s="1118">
        <v>74</v>
      </c>
      <c r="L48" s="1118">
        <v>77</v>
      </c>
      <c r="M48" s="526">
        <f>IF(Справочник!D1="да",'Тек.ремонты, план'!E18,'Тек.ремонты, план'!F18)</f>
        <v>54</v>
      </c>
      <c r="N48" s="1033">
        <f>IF(Титульный!$B$5="2016 - 2018",Индексы!$C$10,ROUND((1-'Расчет тарифов'!$M$178/100)*(100+'Расчет тарифов'!$M$180),2))</f>
        <v>104.94</v>
      </c>
      <c r="O48" s="216">
        <f>M48*N48/100</f>
        <v>56.6676</v>
      </c>
      <c r="P48" s="1043">
        <v>74</v>
      </c>
      <c r="Q48" s="1033">
        <f>R48/P48*100</f>
        <v>104.05405405405406</v>
      </c>
      <c r="R48" s="1044">
        <v>77</v>
      </c>
    </row>
    <row r="49" spans="1:18" s="374" customFormat="1" ht="22.5" customHeight="1" thickBot="1">
      <c r="A49" s="522"/>
      <c r="B49" s="549" t="s">
        <v>65</v>
      </c>
      <c r="C49" s="529" t="s">
        <v>66</v>
      </c>
      <c r="D49" s="550" t="s">
        <v>30</v>
      </c>
      <c r="E49" s="1148"/>
      <c r="F49" s="1148">
        <v>0</v>
      </c>
      <c r="G49" s="555"/>
      <c r="H49" s="535">
        <f>IF(Справочник!D1="да",'Тек.ремонты, факт'!H33,'Тек.ремонты, факт'!J33)</f>
        <v>0</v>
      </c>
      <c r="I49" s="222">
        <v>0</v>
      </c>
      <c r="J49" s="223">
        <v>0</v>
      </c>
      <c r="K49" s="1190">
        <v>0</v>
      </c>
      <c r="L49" s="1190">
        <v>0</v>
      </c>
      <c r="M49" s="954">
        <f>IF(Справочник!D1="да",'Тек.ремонты, план'!E32,'Тек.ремонты, план'!F32)</f>
        <v>0</v>
      </c>
      <c r="N49" s="1033">
        <f>IF(Титульный!$B$5="2016 - 2018",Индексы!$C$10,ROUND((1-'Расчет тарифов'!$M$178/100)*(100+'Расчет тарифов'!$M$180),2))</f>
        <v>104.94</v>
      </c>
      <c r="O49" s="223">
        <f>N49*M49/100</f>
        <v>0</v>
      </c>
      <c r="P49" s="1045">
        <f>M49</f>
        <v>0</v>
      </c>
      <c r="Q49" s="1034">
        <v>100</v>
      </c>
      <c r="R49" s="1044">
        <f>P49*Q49/100</f>
        <v>0</v>
      </c>
    </row>
    <row r="50" spans="1:18" s="557" customFormat="1" ht="29.25" thickBot="1">
      <c r="A50" s="556"/>
      <c r="B50" s="518" t="s">
        <v>67</v>
      </c>
      <c r="C50" s="519" t="s">
        <v>68</v>
      </c>
      <c r="D50" s="548" t="s">
        <v>30</v>
      </c>
      <c r="E50" s="1147">
        <v>0</v>
      </c>
      <c r="F50" s="1147">
        <v>0</v>
      </c>
      <c r="G50" s="226">
        <v>845.35</v>
      </c>
      <c r="H50" s="173">
        <f>H51+H52</f>
        <v>208.77315199999998</v>
      </c>
      <c r="I50" s="218">
        <v>204.73</v>
      </c>
      <c r="J50" s="172">
        <v>204.73</v>
      </c>
      <c r="K50" s="1095">
        <v>204.73</v>
      </c>
      <c r="L50" s="1095">
        <v>204.73</v>
      </c>
      <c r="M50" s="218">
        <f>M51+M52</f>
        <v>200.73</v>
      </c>
      <c r="N50" s="220">
        <f t="shared" si="1"/>
        <v>104.93999999999998</v>
      </c>
      <c r="O50" s="172">
        <f>O51+O52</f>
        <v>210.64606199999997</v>
      </c>
      <c r="P50" s="218">
        <f>P51+P52</f>
        <v>204.73</v>
      </c>
      <c r="Q50" s="220">
        <f>IF(P50=0,0,R50/P50*100)</f>
        <v>100</v>
      </c>
      <c r="R50" s="172">
        <f>R51+R52</f>
        <v>204.73</v>
      </c>
    </row>
    <row r="51" spans="1:18" s="374" customFormat="1" ht="17.25" customHeight="1">
      <c r="A51" s="522"/>
      <c r="B51" s="537" t="s">
        <v>69</v>
      </c>
      <c r="C51" s="524" t="s">
        <v>64</v>
      </c>
      <c r="D51" s="539" t="s">
        <v>30</v>
      </c>
      <c r="E51" s="1142"/>
      <c r="F51" s="1142">
        <v>0</v>
      </c>
      <c r="G51" s="254">
        <v>845.35</v>
      </c>
      <c r="H51" s="255">
        <f>IF(Справочник!D1="да",'Кап.ремонт, факт'!E21,'Кап.ремонт, факт'!G21)</f>
        <v>208.77315199999998</v>
      </c>
      <c r="I51" s="217">
        <v>204.73</v>
      </c>
      <c r="J51" s="216">
        <v>204.73</v>
      </c>
      <c r="K51" s="1118">
        <v>204.73</v>
      </c>
      <c r="L51" s="1118">
        <v>204.73</v>
      </c>
      <c r="M51" s="526">
        <f>IF(Справочник!D1="да",'Кап.ремонт, план'!E17,'Кап.ремонт, план'!F17)</f>
        <v>200.73</v>
      </c>
      <c r="N51" s="1033">
        <f>IF(Титульный!$B$5="2016 - 2018",Индексы!$C$10,ROUND((1-'Расчет тарифов'!$M$178/100)*(100+'Расчет тарифов'!$M$180),2))</f>
        <v>104.94</v>
      </c>
      <c r="O51" s="216">
        <f>M51*N51/100</f>
        <v>210.64606199999997</v>
      </c>
      <c r="P51" s="1043">
        <v>204.73</v>
      </c>
      <c r="Q51" s="1033">
        <v>100</v>
      </c>
      <c r="R51" s="1044">
        <f>P51*Q51/100</f>
        <v>204.73</v>
      </c>
    </row>
    <row r="52" spans="1:18" s="374" customFormat="1" ht="18.75" customHeight="1" thickBot="1">
      <c r="A52" s="522"/>
      <c r="B52" s="549" t="s">
        <v>70</v>
      </c>
      <c r="C52" s="529" t="s">
        <v>66</v>
      </c>
      <c r="D52" s="550" t="s">
        <v>30</v>
      </c>
      <c r="E52" s="1148"/>
      <c r="F52" s="1148">
        <v>0</v>
      </c>
      <c r="G52" s="555"/>
      <c r="H52" s="535">
        <f>IF(Справочник!D1="да",'Кап.ремонт, факт'!H36,'Кап.ремонт, факт'!J36)</f>
        <v>0</v>
      </c>
      <c r="I52" s="222">
        <v>0</v>
      </c>
      <c r="J52" s="223">
        <v>0</v>
      </c>
      <c r="K52" s="1190">
        <v>0</v>
      </c>
      <c r="L52" s="1190">
        <v>0</v>
      </c>
      <c r="M52" s="954">
        <f>IF(Справочник!D1="да",'Кап.ремонт, план'!E31,'Кап.ремонт, план'!F31)</f>
        <v>0</v>
      </c>
      <c r="N52" s="1033">
        <f>IF(Титульный!$B$5="2016 - 2018",Индексы!$C$10,ROUND((1-'Расчет тарифов'!$M$178/100)*(100+'Расчет тарифов'!$M$180),2))</f>
        <v>104.94</v>
      </c>
      <c r="O52" s="223">
        <f>N52*M52/100</f>
        <v>0</v>
      </c>
      <c r="P52" s="1045">
        <f>M52</f>
        <v>0</v>
      </c>
      <c r="Q52" s="1034">
        <v>100</v>
      </c>
      <c r="R52" s="1044">
        <f>P52*Q52/100</f>
        <v>0</v>
      </c>
    </row>
    <row r="53" spans="1:18" s="557" customFormat="1" ht="20.25" customHeight="1" thickBot="1">
      <c r="A53" s="556"/>
      <c r="B53" s="518" t="s">
        <v>71</v>
      </c>
      <c r="C53" s="519" t="s">
        <v>72</v>
      </c>
      <c r="D53" s="548" t="s">
        <v>30</v>
      </c>
      <c r="E53" s="1147">
        <v>0</v>
      </c>
      <c r="F53" s="1147">
        <v>0</v>
      </c>
      <c r="G53" s="226">
        <v>23</v>
      </c>
      <c r="H53" s="173">
        <f>SUM(H54:H57)</f>
        <v>96</v>
      </c>
      <c r="I53" s="218">
        <v>90</v>
      </c>
      <c r="J53" s="172">
        <v>90</v>
      </c>
      <c r="K53" s="1095">
        <v>90</v>
      </c>
      <c r="L53" s="1095">
        <v>90</v>
      </c>
      <c r="M53" s="218">
        <f>SUM(M54:M57)</f>
        <v>90</v>
      </c>
      <c r="N53" s="220">
        <f t="shared" si="1"/>
        <v>100</v>
      </c>
      <c r="O53" s="172">
        <f>SUM(O54:O57)</f>
        <v>90</v>
      </c>
      <c r="P53" s="218">
        <f>P56+P57</f>
        <v>90</v>
      </c>
      <c r="Q53" s="220">
        <f>IF(P53=0,0,R53/P53*100)</f>
        <v>100</v>
      </c>
      <c r="R53" s="172">
        <f>R56+R57</f>
        <v>90</v>
      </c>
    </row>
    <row r="54" spans="1:18" s="374" customFormat="1" ht="13.5" customHeight="1" hidden="1">
      <c r="A54" s="522"/>
      <c r="B54" s="537" t="s">
        <v>73</v>
      </c>
      <c r="C54" s="524" t="s">
        <v>74</v>
      </c>
      <c r="D54" s="539" t="s">
        <v>30</v>
      </c>
      <c r="E54" s="1142"/>
      <c r="F54" s="1142">
        <v>0</v>
      </c>
      <c r="G54" s="254"/>
      <c r="H54" s="255">
        <f>Аренда!L11</f>
        <v>0</v>
      </c>
      <c r="I54" s="217">
        <v>0</v>
      </c>
      <c r="J54" s="216">
        <v>0</v>
      </c>
      <c r="K54" s="1118">
        <v>0</v>
      </c>
      <c r="L54" s="1118">
        <v>0</v>
      </c>
      <c r="M54" s="526">
        <f>Аренда!T11</f>
        <v>0</v>
      </c>
      <c r="N54" s="241">
        <v>100</v>
      </c>
      <c r="O54" s="216">
        <f>Аренда!T11</f>
        <v>0</v>
      </c>
      <c r="P54" s="234">
        <f>M54</f>
        <v>0</v>
      </c>
      <c r="Q54" s="241">
        <v>100</v>
      </c>
      <c r="R54" s="216">
        <f>Q54*P54/100</f>
        <v>0</v>
      </c>
    </row>
    <row r="55" spans="1:18" s="374" customFormat="1" ht="27.75" customHeight="1" hidden="1">
      <c r="A55" s="522"/>
      <c r="B55" s="540" t="s">
        <v>75</v>
      </c>
      <c r="C55" s="516" t="s">
        <v>263</v>
      </c>
      <c r="D55" s="541" t="s">
        <v>30</v>
      </c>
      <c r="E55" s="1145"/>
      <c r="F55" s="1145">
        <v>0</v>
      </c>
      <c r="G55" s="242"/>
      <c r="H55" s="542">
        <f>Аренда!L18+Аренда!L24</f>
        <v>0</v>
      </c>
      <c r="I55" s="162">
        <v>0</v>
      </c>
      <c r="J55" s="161">
        <v>0</v>
      </c>
      <c r="K55" s="1119">
        <v>0</v>
      </c>
      <c r="L55" s="1119">
        <v>0</v>
      </c>
      <c r="M55" s="511">
        <f>Аренда!T18+Аренда!T24</f>
        <v>0</v>
      </c>
      <c r="N55" s="243">
        <v>100</v>
      </c>
      <c r="O55" s="161">
        <f>Аренда!T18+Аренда!T24</f>
        <v>0</v>
      </c>
      <c r="P55" s="231">
        <f>M55</f>
        <v>0</v>
      </c>
      <c r="Q55" s="243">
        <v>100</v>
      </c>
      <c r="R55" s="161">
        <f>Q55*P55/100</f>
        <v>0</v>
      </c>
    </row>
    <row r="56" spans="1:18" s="374" customFormat="1" ht="15">
      <c r="A56" s="522"/>
      <c r="B56" s="540" t="s">
        <v>76</v>
      </c>
      <c r="C56" s="516" t="s">
        <v>77</v>
      </c>
      <c r="D56" s="541" t="s">
        <v>30</v>
      </c>
      <c r="E56" s="1145"/>
      <c r="F56" s="1145">
        <v>0</v>
      </c>
      <c r="G56" s="242">
        <v>23</v>
      </c>
      <c r="H56" s="542">
        <f>Аренда!L30</f>
        <v>96</v>
      </c>
      <c r="I56" s="162">
        <v>90</v>
      </c>
      <c r="J56" s="161">
        <v>90</v>
      </c>
      <c r="K56" s="1119">
        <v>90</v>
      </c>
      <c r="L56" s="1119">
        <v>90</v>
      </c>
      <c r="M56" s="511">
        <f>Аренда!T30</f>
        <v>90</v>
      </c>
      <c r="N56" s="243">
        <v>100</v>
      </c>
      <c r="O56" s="161">
        <f>Аренда!T30</f>
        <v>90</v>
      </c>
      <c r="P56" s="231">
        <v>90</v>
      </c>
      <c r="Q56" s="243">
        <v>100</v>
      </c>
      <c r="R56" s="161">
        <f>P56</f>
        <v>90</v>
      </c>
    </row>
    <row r="57" spans="1:18" s="374" customFormat="1" ht="15.75" thickBot="1">
      <c r="A57" s="522"/>
      <c r="B57" s="549" t="s">
        <v>78</v>
      </c>
      <c r="C57" s="529" t="s">
        <v>79</v>
      </c>
      <c r="D57" s="550" t="s">
        <v>30</v>
      </c>
      <c r="E57" s="1148"/>
      <c r="F57" s="1148">
        <v>0</v>
      </c>
      <c r="G57" s="555"/>
      <c r="H57" s="535">
        <f>Аренда!L36</f>
        <v>0</v>
      </c>
      <c r="I57" s="222">
        <v>0</v>
      </c>
      <c r="J57" s="223">
        <v>0</v>
      </c>
      <c r="K57" s="1190">
        <v>0</v>
      </c>
      <c r="L57" s="1190">
        <v>0</v>
      </c>
      <c r="M57" s="954">
        <f>Аренда!T36</f>
        <v>0</v>
      </c>
      <c r="N57" s="227">
        <v>100</v>
      </c>
      <c r="O57" s="223">
        <f>Аренда!T36</f>
        <v>0</v>
      </c>
      <c r="P57" s="239">
        <f>M57</f>
        <v>0</v>
      </c>
      <c r="Q57" s="227">
        <v>100</v>
      </c>
      <c r="R57" s="223">
        <f>Q57*P57/100</f>
        <v>0</v>
      </c>
    </row>
    <row r="58" spans="1:18" s="557" customFormat="1" ht="29.25" thickBot="1">
      <c r="A58" s="556"/>
      <c r="B58" s="518" t="s">
        <v>80</v>
      </c>
      <c r="C58" s="519" t="s">
        <v>269</v>
      </c>
      <c r="D58" s="548" t="s">
        <v>30</v>
      </c>
      <c r="E58" s="1147">
        <v>0</v>
      </c>
      <c r="F58" s="1147">
        <v>0</v>
      </c>
      <c r="G58" s="226">
        <v>0</v>
      </c>
      <c r="H58" s="173">
        <f>H59+H61+H62+H64</f>
        <v>0</v>
      </c>
      <c r="I58" s="218">
        <v>0</v>
      </c>
      <c r="J58" s="172">
        <v>0</v>
      </c>
      <c r="K58" s="1095">
        <v>0</v>
      </c>
      <c r="L58" s="1095">
        <v>0</v>
      </c>
      <c r="M58" s="218">
        <f>M59+M61+M62+M64</f>
        <v>0</v>
      </c>
      <c r="N58" s="220">
        <f>IF(M58=0,0,O58/M58*100)</f>
        <v>0</v>
      </c>
      <c r="O58" s="172">
        <f>O59+O61+O62+O64</f>
        <v>0</v>
      </c>
      <c r="P58" s="218">
        <f>P59+P61+P62+P64</f>
        <v>0</v>
      </c>
      <c r="Q58" s="220">
        <f>IF(P58=0,0,R58/P58*100)</f>
        <v>0</v>
      </c>
      <c r="R58" s="172" t="e">
        <f>R59+R61+R62+R64</f>
        <v>#REF!</v>
      </c>
    </row>
    <row r="59" spans="1:18" s="521" customFormat="1" ht="13.5" customHeight="1" hidden="1">
      <c r="A59" s="517"/>
      <c r="B59" s="537" t="s">
        <v>81</v>
      </c>
      <c r="C59" s="1091" t="s">
        <v>82</v>
      </c>
      <c r="D59" s="539" t="s">
        <v>30</v>
      </c>
      <c r="E59" s="1142">
        <v>0</v>
      </c>
      <c r="F59" s="1142">
        <v>0</v>
      </c>
      <c r="G59" s="254">
        <v>0</v>
      </c>
      <c r="H59" s="255">
        <f>H38*H60*$H$15/1000</f>
        <v>0</v>
      </c>
      <c r="I59" s="256">
        <v>0</v>
      </c>
      <c r="J59" s="257">
        <v>0</v>
      </c>
      <c r="K59" s="1122">
        <v>0</v>
      </c>
      <c r="L59" s="1122">
        <v>0</v>
      </c>
      <c r="M59" s="256">
        <f>M38*M60*12/1000</f>
        <v>0</v>
      </c>
      <c r="N59" s="241">
        <f>IF(M59=0,0,O59/M59*100)</f>
        <v>0</v>
      </c>
      <c r="O59" s="257">
        <f>O38*O60*12/1000</f>
        <v>0</v>
      </c>
      <c r="P59" s="256">
        <f>P38*P60*12/1000</f>
        <v>0</v>
      </c>
      <c r="Q59" s="241"/>
      <c r="R59" s="257">
        <f>R38*R60*12/1000</f>
        <v>0</v>
      </c>
    </row>
    <row r="60" spans="1:18" s="374" customFormat="1" ht="13.5" customHeight="1" hidden="1">
      <c r="A60" s="522"/>
      <c r="B60" s="540" t="s">
        <v>83</v>
      </c>
      <c r="C60" s="1092" t="s">
        <v>84</v>
      </c>
      <c r="D60" s="541" t="s">
        <v>34</v>
      </c>
      <c r="E60" s="1145"/>
      <c r="F60" s="1145">
        <v>0</v>
      </c>
      <c r="G60" s="242"/>
      <c r="H60" s="542">
        <f>Численность!I23</f>
        <v>0</v>
      </c>
      <c r="I60" s="229">
        <v>0</v>
      </c>
      <c r="J60" s="244">
        <v>0</v>
      </c>
      <c r="K60" s="1124">
        <v>0</v>
      </c>
      <c r="L60" s="1124">
        <v>0</v>
      </c>
      <c r="M60" s="511">
        <f>Численность!O23</f>
        <v>0</v>
      </c>
      <c r="N60" s="1034">
        <f>IF(Титульный!$B$5="2016 - 2018",Индексы!$C$9,ROUND((1-'Расчет тарифов'!$M$178/100)*(100+'Расчет тарифов'!$M$180),2))</f>
        <v>104.94</v>
      </c>
      <c r="O60" s="161">
        <f>M60*N60/100</f>
        <v>0</v>
      </c>
      <c r="P60" s="272">
        <f>M60</f>
        <v>0</v>
      </c>
      <c r="Q60" s="1035">
        <f>IF(Титульный!$B$5="2016 - 2018",Индексы!#REF!,ROUND((1-'Расчет тарифов'!$P$178/100)*(100+'Расчет тарифов'!$P$180),2))</f>
        <v>105.34</v>
      </c>
      <c r="R60" s="161">
        <f>P60*Q60/100</f>
        <v>0</v>
      </c>
    </row>
    <row r="61" spans="1:18" s="521" customFormat="1" ht="13.5" customHeight="1" hidden="1">
      <c r="A61" s="517"/>
      <c r="B61" s="540" t="s">
        <v>85</v>
      </c>
      <c r="C61" s="1092" t="s">
        <v>86</v>
      </c>
      <c r="D61" s="541" t="s">
        <v>30</v>
      </c>
      <c r="E61" s="1145">
        <v>0</v>
      </c>
      <c r="F61" s="1145">
        <v>0</v>
      </c>
      <c r="G61" s="588">
        <v>0</v>
      </c>
      <c r="H61" s="589">
        <f>'Цех. (произв.) расходы '!E13</f>
        <v>0</v>
      </c>
      <c r="I61" s="543">
        <v>0</v>
      </c>
      <c r="J61" s="590">
        <v>0</v>
      </c>
      <c r="K61" s="1120">
        <v>0</v>
      </c>
      <c r="L61" s="1120">
        <v>0</v>
      </c>
      <c r="M61" s="511">
        <f>M59*M42/100</f>
        <v>0</v>
      </c>
      <c r="N61" s="243"/>
      <c r="O61" s="937">
        <f>O59*O42/100</f>
        <v>0</v>
      </c>
      <c r="P61" s="526">
        <f>P59*P42/100</f>
        <v>0</v>
      </c>
      <c r="Q61" s="241"/>
      <c r="R61" s="1046">
        <f>R59*R42/100</f>
        <v>0</v>
      </c>
    </row>
    <row r="62" spans="1:18" s="521" customFormat="1" ht="13.5" customHeight="1" hidden="1">
      <c r="A62" s="517"/>
      <c r="B62" s="540" t="s">
        <v>87</v>
      </c>
      <c r="C62" s="1092" t="s">
        <v>88</v>
      </c>
      <c r="D62" s="541" t="s">
        <v>30</v>
      </c>
      <c r="E62" s="1145">
        <v>0</v>
      </c>
      <c r="F62" s="1145">
        <v>0</v>
      </c>
      <c r="G62" s="242">
        <v>0</v>
      </c>
      <c r="H62" s="542">
        <f>H63*H31</f>
        <v>0</v>
      </c>
      <c r="I62" s="229">
        <v>0</v>
      </c>
      <c r="J62" s="244">
        <v>0</v>
      </c>
      <c r="K62" s="1124">
        <v>0</v>
      </c>
      <c r="L62" s="1124">
        <v>0</v>
      </c>
      <c r="M62" s="229">
        <f>M63*M31</f>
        <v>0</v>
      </c>
      <c r="N62" s="243"/>
      <c r="O62" s="244">
        <f>O63*O31</f>
        <v>0</v>
      </c>
      <c r="P62" s="229">
        <f>P63*P31</f>
        <v>0</v>
      </c>
      <c r="Q62" s="243"/>
      <c r="R62" s="244" t="e">
        <f>R63*R31</f>
        <v>#REF!</v>
      </c>
    </row>
    <row r="63" spans="1:18" s="374" customFormat="1" ht="13.5" customHeight="1" hidden="1">
      <c r="A63" s="522"/>
      <c r="B63" s="540" t="s">
        <v>89</v>
      </c>
      <c r="C63" s="1092" t="s">
        <v>88</v>
      </c>
      <c r="D63" s="541" t="s">
        <v>90</v>
      </c>
      <c r="E63" s="1145"/>
      <c r="F63" s="1145">
        <v>0</v>
      </c>
      <c r="G63" s="242"/>
      <c r="H63" s="542">
        <f>'Расходы ЭЭ'!G18/1000</f>
        <v>0</v>
      </c>
      <c r="I63" s="229">
        <v>0</v>
      </c>
      <c r="J63" s="244">
        <v>0</v>
      </c>
      <c r="K63" s="1124">
        <v>0</v>
      </c>
      <c r="L63" s="1124">
        <v>0</v>
      </c>
      <c r="M63" s="511">
        <f>'Расходы ЭЭ'!K18/1000</f>
        <v>0</v>
      </c>
      <c r="N63" s="243">
        <f>IF(M63=0,0,O63/M63*100)</f>
        <v>0</v>
      </c>
      <c r="O63" s="161">
        <f>M63</f>
        <v>0</v>
      </c>
      <c r="P63" s="231">
        <f>M63</f>
        <v>0</v>
      </c>
      <c r="Q63" s="243">
        <f>IF(P63=0,0,R63/P63*100)</f>
        <v>0</v>
      </c>
      <c r="R63" s="216">
        <f>P63</f>
        <v>0</v>
      </c>
    </row>
    <row r="64" spans="1:18" s="374" customFormat="1" ht="14.25" customHeight="1" hidden="1" thickBot="1">
      <c r="A64" s="522"/>
      <c r="B64" s="549" t="s">
        <v>91</v>
      </c>
      <c r="C64" s="1093" t="s">
        <v>92</v>
      </c>
      <c r="D64" s="550" t="s">
        <v>30</v>
      </c>
      <c r="E64" s="1148">
        <v>0</v>
      </c>
      <c r="F64" s="1148">
        <v>0</v>
      </c>
      <c r="G64" s="555">
        <v>0</v>
      </c>
      <c r="H64" s="535">
        <f>'Цех. (произв.) расходы '!E17</f>
        <v>0</v>
      </c>
      <c r="I64" s="230">
        <v>0</v>
      </c>
      <c r="J64" s="228">
        <v>0</v>
      </c>
      <c r="K64" s="1125">
        <v>0</v>
      </c>
      <c r="L64" s="1125">
        <v>0</v>
      </c>
      <c r="M64" s="954">
        <f>'Цех. (произв.) расходы '!H17</f>
        <v>0</v>
      </c>
      <c r="N64" s="1034">
        <f>IF(Титульный!$B$5="2016 - 2018",Индексы!$C$9,ROUND((1-'Расчет тарифов'!$M$178/100)*(100+'Расчет тарифов'!$M$180),2))</f>
        <v>104.94</v>
      </c>
      <c r="O64" s="161">
        <f>M64*N64/100</f>
        <v>0</v>
      </c>
      <c r="P64" s="1047">
        <f>M64</f>
        <v>0</v>
      </c>
      <c r="Q64" s="1034">
        <f>IF(Титульный!$B$5="2016 - 2018",Индексы!#REF!,ROUND((1-'Расчет тарифов'!$P$178/100)*(100+'Расчет тарифов'!$P$180),2))</f>
        <v>105.34</v>
      </c>
      <c r="R64" s="1040">
        <f>P64*Q64/100</f>
        <v>0</v>
      </c>
    </row>
    <row r="65" spans="1:18" s="557" customFormat="1" ht="43.5" thickBot="1">
      <c r="A65" s="556"/>
      <c r="B65" s="518" t="s">
        <v>93</v>
      </c>
      <c r="C65" s="519" t="s">
        <v>268</v>
      </c>
      <c r="D65" s="548" t="s">
        <v>30</v>
      </c>
      <c r="E65" s="1147">
        <v>0</v>
      </c>
      <c r="F65" s="1147">
        <v>0</v>
      </c>
      <c r="G65" s="226">
        <v>39.82</v>
      </c>
      <c r="H65" s="173">
        <f>H66+H68+H69+H71</f>
        <v>0</v>
      </c>
      <c r="I65" s="218">
        <v>0</v>
      </c>
      <c r="J65" s="172">
        <v>0</v>
      </c>
      <c r="K65" s="1095">
        <v>0</v>
      </c>
      <c r="L65" s="1095">
        <v>0</v>
      </c>
      <c r="M65" s="218">
        <f>M66+M68+M69+M71</f>
        <v>0</v>
      </c>
      <c r="N65" s="220">
        <f>IF(M65=0,0,O65/M65*100)</f>
        <v>0</v>
      </c>
      <c r="O65" s="219">
        <f>O66+O68+O69+O71</f>
        <v>0</v>
      </c>
      <c r="P65" s="218">
        <f>P66+P68+P69+P71</f>
        <v>0</v>
      </c>
      <c r="Q65" s="220">
        <f>IF(P65=0,0,R65/P65*100)</f>
        <v>0</v>
      </c>
      <c r="R65" s="219" t="e">
        <f>R66+R68+R69+R71</f>
        <v>#REF!</v>
      </c>
    </row>
    <row r="66" spans="1:18" s="521" customFormat="1" ht="15.75" customHeight="1" hidden="1">
      <c r="A66" s="517"/>
      <c r="B66" s="537" t="s">
        <v>94</v>
      </c>
      <c r="C66" s="1091" t="s">
        <v>95</v>
      </c>
      <c r="D66" s="539" t="s">
        <v>30</v>
      </c>
      <c r="E66" s="1142">
        <v>0</v>
      </c>
      <c r="F66" s="1142">
        <v>0</v>
      </c>
      <c r="G66" s="254">
        <v>0</v>
      </c>
      <c r="H66" s="255">
        <f>H39*H67*$H$15/1000</f>
        <v>0</v>
      </c>
      <c r="I66" s="256">
        <v>0</v>
      </c>
      <c r="J66" s="257">
        <v>0</v>
      </c>
      <c r="K66" s="1122">
        <v>0</v>
      </c>
      <c r="L66" s="1122">
        <v>0</v>
      </c>
      <c r="M66" s="256">
        <f>M39*M67*12/1000</f>
        <v>0</v>
      </c>
      <c r="N66" s="241">
        <f>IF(M66=0,0,O66/M66*100)</f>
        <v>0</v>
      </c>
      <c r="O66" s="257">
        <f>O39*O67*12/1000</f>
        <v>0</v>
      </c>
      <c r="P66" s="256">
        <f>P39*P67*12/1000</f>
        <v>0</v>
      </c>
      <c r="Q66" s="241">
        <f>IF(P66=0,0,R66/P66*100)</f>
        <v>0</v>
      </c>
      <c r="R66" s="257">
        <f>R39*R67*12/1000</f>
        <v>0</v>
      </c>
    </row>
    <row r="67" spans="1:18" s="374" customFormat="1" ht="18" customHeight="1" hidden="1">
      <c r="A67" s="522"/>
      <c r="B67" s="540" t="s">
        <v>96</v>
      </c>
      <c r="C67" s="1092" t="s">
        <v>97</v>
      </c>
      <c r="D67" s="541" t="s">
        <v>34</v>
      </c>
      <c r="E67" s="1145"/>
      <c r="F67" s="1145">
        <v>0</v>
      </c>
      <c r="G67" s="242"/>
      <c r="H67" s="542">
        <f>Численность!I28</f>
        <v>0</v>
      </c>
      <c r="I67" s="229">
        <v>0</v>
      </c>
      <c r="J67" s="244">
        <v>0</v>
      </c>
      <c r="K67" s="1124">
        <v>0</v>
      </c>
      <c r="L67" s="1124">
        <v>0</v>
      </c>
      <c r="M67" s="162">
        <f>Численность!O28</f>
        <v>0</v>
      </c>
      <c r="N67" s="1034">
        <f>IF(Титульный!$B$5="2016 - 2018",Индексы!$C$9,ROUND((1-'Расчет тарифов'!$M$178/100)*(100+'Расчет тарифов'!$M$180),2))</f>
        <v>104.94</v>
      </c>
      <c r="O67" s="161">
        <f>M67*N67/100</f>
        <v>0</v>
      </c>
      <c r="P67" s="272">
        <f>M67</f>
        <v>0</v>
      </c>
      <c r="Q67" s="1034">
        <f>IF(Титульный!$B$5="2016 - 2018",Индексы!#REF!,ROUND((1-'Расчет тарифов'!$P$178/100)*(100+'Расчет тарифов'!$P$180),2))</f>
        <v>105.34</v>
      </c>
      <c r="R67" s="216">
        <f>P67*Q67/100</f>
        <v>0</v>
      </c>
    </row>
    <row r="68" spans="1:18" s="521" customFormat="1" ht="18" customHeight="1" hidden="1">
      <c r="A68" s="517"/>
      <c r="B68" s="540" t="s">
        <v>98</v>
      </c>
      <c r="C68" s="1092" t="s">
        <v>99</v>
      </c>
      <c r="D68" s="541" t="s">
        <v>30</v>
      </c>
      <c r="E68" s="1145">
        <v>0</v>
      </c>
      <c r="F68" s="1145">
        <v>0</v>
      </c>
      <c r="G68" s="588">
        <v>0</v>
      </c>
      <c r="H68" s="589">
        <f>'Адм. расходы'!E13</f>
        <v>0</v>
      </c>
      <c r="I68" s="543">
        <v>0</v>
      </c>
      <c r="J68" s="590">
        <v>0</v>
      </c>
      <c r="K68" s="1120">
        <v>0</v>
      </c>
      <c r="L68" s="1120">
        <v>0</v>
      </c>
      <c r="M68" s="511">
        <f>M66*M42/100</f>
        <v>0</v>
      </c>
      <c r="N68" s="243"/>
      <c r="O68" s="937">
        <f>O66*O42/100</f>
        <v>0</v>
      </c>
      <c r="P68" s="511">
        <f>P66*P42/100</f>
        <v>0</v>
      </c>
      <c r="Q68" s="243"/>
      <c r="R68" s="937">
        <f>R66*R42/100</f>
        <v>0</v>
      </c>
    </row>
    <row r="69" spans="1:18" s="558" customFormat="1" ht="13.5" customHeight="1" hidden="1">
      <c r="A69" s="507"/>
      <c r="B69" s="540" t="s">
        <v>100</v>
      </c>
      <c r="C69" s="1092" t="s">
        <v>88</v>
      </c>
      <c r="D69" s="541" t="s">
        <v>30</v>
      </c>
      <c r="E69" s="1145">
        <v>0</v>
      </c>
      <c r="F69" s="1145">
        <v>0</v>
      </c>
      <c r="G69" s="242">
        <v>0</v>
      </c>
      <c r="H69" s="542">
        <f>H70*H31</f>
        <v>0</v>
      </c>
      <c r="I69" s="229">
        <v>0</v>
      </c>
      <c r="J69" s="244">
        <v>0</v>
      </c>
      <c r="K69" s="1124">
        <v>0</v>
      </c>
      <c r="L69" s="1124">
        <v>0</v>
      </c>
      <c r="M69" s="229">
        <f>M70*M31</f>
        <v>0</v>
      </c>
      <c r="N69" s="243">
        <f aca="true" t="shared" si="2" ref="N69:N103">IF(M69=0,0,O69/M69*100)</f>
        <v>0</v>
      </c>
      <c r="O69" s="244">
        <f>O70*O31</f>
        <v>0</v>
      </c>
      <c r="P69" s="229">
        <f>P70*P31</f>
        <v>0</v>
      </c>
      <c r="Q69" s="243">
        <f>IF(P69=0,0,R69/P69*100)</f>
        <v>0</v>
      </c>
      <c r="R69" s="244" t="e">
        <f>R70*R31</f>
        <v>#REF!</v>
      </c>
    </row>
    <row r="70" spans="1:18" s="374" customFormat="1" ht="13.5" customHeight="1" hidden="1">
      <c r="A70" s="522"/>
      <c r="B70" s="540" t="s">
        <v>101</v>
      </c>
      <c r="C70" s="1092" t="s">
        <v>88</v>
      </c>
      <c r="D70" s="541" t="s">
        <v>90</v>
      </c>
      <c r="E70" s="1145"/>
      <c r="F70" s="1145">
        <v>0</v>
      </c>
      <c r="G70" s="242"/>
      <c r="H70" s="542">
        <f>'Расходы ЭЭ'!G24/1000</f>
        <v>0</v>
      </c>
      <c r="I70" s="229">
        <v>0</v>
      </c>
      <c r="J70" s="244">
        <v>0</v>
      </c>
      <c r="K70" s="1124">
        <v>0</v>
      </c>
      <c r="L70" s="1124">
        <v>0</v>
      </c>
      <c r="M70" s="511">
        <f>'Расходы ЭЭ'!K24/1000</f>
        <v>0</v>
      </c>
      <c r="N70" s="243">
        <f t="shared" si="2"/>
        <v>0</v>
      </c>
      <c r="O70" s="161">
        <f>M70</f>
        <v>0</v>
      </c>
      <c r="P70" s="231">
        <f>M70</f>
        <v>0</v>
      </c>
      <c r="Q70" s="243">
        <f>IF(P70=0,0,R70/P70*100)</f>
        <v>0</v>
      </c>
      <c r="R70" s="216">
        <f>P70</f>
        <v>0</v>
      </c>
    </row>
    <row r="71" spans="1:18" s="374" customFormat="1" ht="15.75" customHeight="1" thickBot="1">
      <c r="A71" s="522"/>
      <c r="B71" s="549" t="s">
        <v>102</v>
      </c>
      <c r="C71" s="1093" t="s">
        <v>103</v>
      </c>
      <c r="D71" s="550" t="s">
        <v>30</v>
      </c>
      <c r="E71" s="1148">
        <v>0</v>
      </c>
      <c r="F71" s="1148">
        <v>0</v>
      </c>
      <c r="G71" s="555">
        <v>39.82</v>
      </c>
      <c r="H71" s="535">
        <f>'Адм. расходы'!E17</f>
        <v>0</v>
      </c>
      <c r="I71" s="230">
        <v>0</v>
      </c>
      <c r="J71" s="228">
        <v>0</v>
      </c>
      <c r="K71" s="1125">
        <v>0</v>
      </c>
      <c r="L71" s="1125">
        <v>0</v>
      </c>
      <c r="M71" s="954">
        <f>'Адм. расходы'!H17</f>
        <v>0</v>
      </c>
      <c r="N71" s="1034">
        <f>IF(Титульный!$B$5="2016 - 2018",Индексы!$C$9,ROUND((1-'Расчет тарифов'!$M$178/100)*(100+'Расчет тарифов'!$M$180),2))</f>
        <v>104.94</v>
      </c>
      <c r="O71" s="161">
        <f>M71*N71/100</f>
        <v>0</v>
      </c>
      <c r="P71" s="1047">
        <v>0</v>
      </c>
      <c r="Q71" s="1034">
        <f>IF(Титульный!$B$5="2016 - 2018",Индексы!#REF!,ROUND((1-'Расчет тарифов'!$P$178/100)*(100+'Расчет тарифов'!$P$180),2))</f>
        <v>105.34</v>
      </c>
      <c r="R71" s="1040">
        <f>P71*Q71/100</f>
        <v>0</v>
      </c>
    </row>
    <row r="72" spans="1:18" s="560" customFormat="1" ht="30.75" customHeight="1" thickBot="1">
      <c r="A72" s="559"/>
      <c r="B72" s="518" t="s">
        <v>104</v>
      </c>
      <c r="C72" s="1099" t="s">
        <v>262</v>
      </c>
      <c r="D72" s="548" t="s">
        <v>30</v>
      </c>
      <c r="E72" s="1147">
        <v>1926.9</v>
      </c>
      <c r="F72" s="1147">
        <v>2016.9</v>
      </c>
      <c r="G72" s="226">
        <v>2222.868</v>
      </c>
      <c r="H72" s="173">
        <f>H73+H105+H116</f>
        <v>1641.14988683</v>
      </c>
      <c r="I72" s="218">
        <v>3361.6965</v>
      </c>
      <c r="J72" s="172">
        <v>3486.0792704999994</v>
      </c>
      <c r="K72" s="1095">
        <v>3361.6965</v>
      </c>
      <c r="L72" s="1095">
        <v>3486.0792704999994</v>
      </c>
      <c r="M72" s="218">
        <f>M73+M105+M116</f>
        <v>3486.6809999999996</v>
      </c>
      <c r="N72" s="271">
        <f t="shared" si="2"/>
        <v>104.91500369549152</v>
      </c>
      <c r="O72" s="172">
        <f>O73+O105+O116</f>
        <v>3658.0515</v>
      </c>
      <c r="P72" s="218">
        <f>P73+P105+P116</f>
        <v>3361.6965</v>
      </c>
      <c r="Q72" s="271">
        <f>IF(P72=0,0,R72/P72*100)</f>
        <v>103.69999999999999</v>
      </c>
      <c r="R72" s="172">
        <f>R73+R105+R116</f>
        <v>3486.0792704999994</v>
      </c>
    </row>
    <row r="73" spans="1:18" s="570" customFormat="1" ht="15">
      <c r="A73" s="561"/>
      <c r="B73" s="562" t="s">
        <v>105</v>
      </c>
      <c r="C73" s="563" t="s">
        <v>556</v>
      </c>
      <c r="D73" s="564"/>
      <c r="E73" s="1151">
        <v>1926.9</v>
      </c>
      <c r="F73" s="1151">
        <v>2016.9</v>
      </c>
      <c r="G73" s="565">
        <v>2222.868</v>
      </c>
      <c r="H73" s="566">
        <f>SUM(H74,H77,H80,H83,H86,H89,H92,H95,H98,H101)</f>
        <v>1641.14988683</v>
      </c>
      <c r="I73" s="567">
        <v>3361.6965</v>
      </c>
      <c r="J73" s="568">
        <v>3486.0792704999994</v>
      </c>
      <c r="K73" s="1126">
        <v>3361.6965</v>
      </c>
      <c r="L73" s="1126">
        <v>3486.0792704999994</v>
      </c>
      <c r="M73" s="567">
        <f>SUM(M74,M77,M80,M83,M86,M89,M92,M95,M98,M101)</f>
        <v>3486.6809999999996</v>
      </c>
      <c r="N73" s="569">
        <f t="shared" si="2"/>
        <v>104.91500369549152</v>
      </c>
      <c r="O73" s="568">
        <f>SUM(O74,O77,O80,O83,O86,O89,O92,O95,O98,O101)</f>
        <v>3658.0515</v>
      </c>
      <c r="P73" s="567">
        <f>SUM(P74,P77,P80,P83,P86,P89,P92,P95,P98,P101)</f>
        <v>3361.6965</v>
      </c>
      <c r="Q73" s="569">
        <v>103.7</v>
      </c>
      <c r="R73" s="568">
        <f>SUM(R74,R77,R80,R83,R86,R89,R92,R95,R98,R101)</f>
        <v>3486.0792704999994</v>
      </c>
    </row>
    <row r="74" spans="1:18" s="576" customFormat="1" ht="15">
      <c r="A74" s="507"/>
      <c r="B74" s="1473" t="s">
        <v>106</v>
      </c>
      <c r="C74" s="880" t="str">
        <f>'Покупная продукция'!B14</f>
        <v> "МУП ВКХ Водоканал"</v>
      </c>
      <c r="D74" s="541"/>
      <c r="E74" s="1145">
        <v>0</v>
      </c>
      <c r="F74" s="1145">
        <v>0</v>
      </c>
      <c r="G74" s="242">
        <v>26.09</v>
      </c>
      <c r="H74" s="572">
        <f>H75*H76</f>
        <v>0</v>
      </c>
      <c r="I74" s="229">
        <v>3361.6965</v>
      </c>
      <c r="J74" s="244">
        <v>3486.0792704999994</v>
      </c>
      <c r="K74" s="1124">
        <v>3361.6965</v>
      </c>
      <c r="L74" s="1124">
        <v>3486.0792704999994</v>
      </c>
      <c r="M74" s="573">
        <f>M75*M76</f>
        <v>0</v>
      </c>
      <c r="N74" s="575">
        <f t="shared" si="2"/>
        <v>0</v>
      </c>
      <c r="O74" s="574">
        <f>O75*O76</f>
        <v>0</v>
      </c>
      <c r="P74" s="573">
        <f>P75*P76</f>
        <v>3361.6965</v>
      </c>
      <c r="Q74" s="575">
        <f>IF(P74=0,0,R74/P74*100)</f>
        <v>103.69999999999999</v>
      </c>
      <c r="R74" s="574">
        <f>R75*R76</f>
        <v>3486.0792704999994</v>
      </c>
    </row>
    <row r="75" spans="1:18" s="576" customFormat="1" ht="15">
      <c r="A75" s="507"/>
      <c r="B75" s="1473"/>
      <c r="C75" s="577" t="s">
        <v>107</v>
      </c>
      <c r="D75" s="541" t="s">
        <v>16</v>
      </c>
      <c r="E75" s="1145">
        <v>0</v>
      </c>
      <c r="F75" s="1145">
        <v>0</v>
      </c>
      <c r="G75" s="588">
        <v>85.2</v>
      </c>
      <c r="H75" s="589">
        <f>'Покупная продукция'!O14</f>
        <v>0</v>
      </c>
      <c r="I75" s="543">
        <v>128.85</v>
      </c>
      <c r="J75" s="244">
        <v>128.85</v>
      </c>
      <c r="K75" s="1124">
        <v>128.85</v>
      </c>
      <c r="L75" s="1124">
        <v>128.85</v>
      </c>
      <c r="M75" s="543">
        <f>'Покупная продукция'!W14</f>
        <v>0</v>
      </c>
      <c r="N75" s="243">
        <f t="shared" si="2"/>
        <v>0</v>
      </c>
      <c r="O75" s="244">
        <f>M75</f>
        <v>0</v>
      </c>
      <c r="P75" s="162">
        <v>128.85</v>
      </c>
      <c r="Q75" s="243">
        <f>IF(P75=0,0,R75/P75*100)</f>
        <v>100</v>
      </c>
      <c r="R75" s="161">
        <f>P75</f>
        <v>128.85</v>
      </c>
    </row>
    <row r="76" spans="1:18" s="576" customFormat="1" ht="15.75" thickBot="1">
      <c r="A76" s="507"/>
      <c r="B76" s="1473"/>
      <c r="C76" s="577" t="s">
        <v>108</v>
      </c>
      <c r="D76" s="541" t="s">
        <v>109</v>
      </c>
      <c r="E76" s="1145">
        <v>0</v>
      </c>
      <c r="F76" s="1145">
        <v>0</v>
      </c>
      <c r="G76" s="588">
        <v>0</v>
      </c>
      <c r="H76" s="589">
        <f>IF(H75=0,0,'Покупная продукция'!P14/'Покупная продукция'!O14)</f>
        <v>0</v>
      </c>
      <c r="I76" s="543">
        <v>26.09</v>
      </c>
      <c r="J76" s="590">
        <v>27.055329999999998</v>
      </c>
      <c r="K76" s="1120">
        <v>26.09</v>
      </c>
      <c r="L76" s="1120">
        <v>27.055329999999998</v>
      </c>
      <c r="M76" s="543">
        <f>'Покупная продукция'!X14</f>
        <v>0</v>
      </c>
      <c r="N76" s="1036">
        <f t="shared" si="2"/>
        <v>0</v>
      </c>
      <c r="O76" s="1037">
        <f>'Покупная продукция'!$AA$14</f>
        <v>0</v>
      </c>
      <c r="P76" s="1048">
        <v>26.09</v>
      </c>
      <c r="Q76" s="648">
        <v>103.7</v>
      </c>
      <c r="R76" s="1044">
        <f>P76*Q76/100</f>
        <v>27.055329999999998</v>
      </c>
    </row>
    <row r="77" spans="1:18" s="576" customFormat="1" ht="13.5" customHeight="1" hidden="1">
      <c r="A77" s="507"/>
      <c r="B77" s="1473" t="s">
        <v>110</v>
      </c>
      <c r="C77" s="880">
        <f>'Покупная продукция'!B15</f>
        <v>0</v>
      </c>
      <c r="D77" s="541"/>
      <c r="E77" s="1145">
        <v>0</v>
      </c>
      <c r="F77" s="1145">
        <v>0</v>
      </c>
      <c r="G77" s="242">
        <v>0</v>
      </c>
      <c r="H77" s="572">
        <f>H78*H79</f>
        <v>0</v>
      </c>
      <c r="I77" s="229">
        <v>0</v>
      </c>
      <c r="J77" s="244">
        <v>0</v>
      </c>
      <c r="K77" s="1124">
        <v>0</v>
      </c>
      <c r="L77" s="1124">
        <v>0</v>
      </c>
      <c r="M77" s="573">
        <f>M78*M79</f>
        <v>0</v>
      </c>
      <c r="N77" s="575">
        <f t="shared" si="2"/>
        <v>0</v>
      </c>
      <c r="O77" s="574">
        <f>O78*O79</f>
        <v>0</v>
      </c>
      <c r="P77" s="573">
        <f>P78*P79</f>
        <v>0</v>
      </c>
      <c r="Q77" s="575">
        <f>IF(P77=0,0,R77/P77*100)</f>
        <v>0</v>
      </c>
      <c r="R77" s="574">
        <f>R78*R79</f>
        <v>0</v>
      </c>
    </row>
    <row r="78" spans="1:18" s="576" customFormat="1" ht="13.5" customHeight="1" hidden="1">
      <c r="A78" s="507"/>
      <c r="B78" s="1473"/>
      <c r="C78" s="577" t="s">
        <v>107</v>
      </c>
      <c r="D78" s="541" t="s">
        <v>16</v>
      </c>
      <c r="E78" s="1145">
        <v>0</v>
      </c>
      <c r="F78" s="1145">
        <v>0</v>
      </c>
      <c r="G78" s="588">
        <v>0</v>
      </c>
      <c r="H78" s="589">
        <f>'Покупная продукция'!O15</f>
        <v>0</v>
      </c>
      <c r="I78" s="543">
        <v>0</v>
      </c>
      <c r="J78" s="244">
        <v>0</v>
      </c>
      <c r="K78" s="1124">
        <v>0</v>
      </c>
      <c r="L78" s="1124">
        <v>0</v>
      </c>
      <c r="M78" s="543">
        <f>'Покупная продукция'!W15</f>
        <v>0</v>
      </c>
      <c r="N78" s="243">
        <f t="shared" si="2"/>
        <v>0</v>
      </c>
      <c r="O78" s="244">
        <f>M78</f>
        <v>0</v>
      </c>
      <c r="P78" s="162">
        <f>M78</f>
        <v>0</v>
      </c>
      <c r="Q78" s="243">
        <f>IF(P78=0,0,R78/P78*100)</f>
        <v>0</v>
      </c>
      <c r="R78" s="161">
        <f>P78</f>
        <v>0</v>
      </c>
    </row>
    <row r="79" spans="1:18" s="576" customFormat="1" ht="13.5" customHeight="1" hidden="1">
      <c r="A79" s="507"/>
      <c r="B79" s="1473"/>
      <c r="C79" s="577" t="s">
        <v>108</v>
      </c>
      <c r="D79" s="541" t="s">
        <v>109</v>
      </c>
      <c r="E79" s="1145">
        <v>0</v>
      </c>
      <c r="F79" s="1145">
        <v>0</v>
      </c>
      <c r="G79" s="588">
        <v>0</v>
      </c>
      <c r="H79" s="589">
        <f>IF(H78=0,0,'Покупная продукция'!P15/'Покупная продукция'!O15)</f>
        <v>0</v>
      </c>
      <c r="I79" s="543">
        <v>0</v>
      </c>
      <c r="J79" s="590">
        <v>0</v>
      </c>
      <c r="K79" s="1120">
        <v>0</v>
      </c>
      <c r="L79" s="1120">
        <v>0</v>
      </c>
      <c r="M79" s="543">
        <f>'Покупная продукция'!X15</f>
        <v>0</v>
      </c>
      <c r="N79" s="1036">
        <f t="shared" si="2"/>
        <v>0</v>
      </c>
      <c r="O79" s="1037">
        <f>'Покупная продукция'!$AA$15</f>
        <v>0</v>
      </c>
      <c r="P79" s="1048">
        <f>M79</f>
        <v>0</v>
      </c>
      <c r="Q79" s="648">
        <v>100</v>
      </c>
      <c r="R79" s="1044">
        <f>P79*Q79/100</f>
        <v>0</v>
      </c>
    </row>
    <row r="80" spans="1:18" s="576" customFormat="1" ht="13.5" customHeight="1" hidden="1">
      <c r="A80" s="507"/>
      <c r="B80" s="1473" t="s">
        <v>111</v>
      </c>
      <c r="C80" s="571">
        <f>'Покупная продукция'!B16</f>
        <v>0</v>
      </c>
      <c r="D80" s="541"/>
      <c r="E80" s="1145">
        <v>0</v>
      </c>
      <c r="F80" s="1145">
        <v>0</v>
      </c>
      <c r="G80" s="242">
        <v>0</v>
      </c>
      <c r="H80" s="572">
        <f>H81*H82</f>
        <v>0</v>
      </c>
      <c r="I80" s="229">
        <v>0</v>
      </c>
      <c r="J80" s="244">
        <v>0</v>
      </c>
      <c r="K80" s="1124">
        <v>0</v>
      </c>
      <c r="L80" s="1124">
        <v>0</v>
      </c>
      <c r="M80" s="573">
        <f>M81*M82</f>
        <v>0</v>
      </c>
      <c r="N80" s="575">
        <f t="shared" si="2"/>
        <v>0</v>
      </c>
      <c r="O80" s="574">
        <f>O81*O82</f>
        <v>0</v>
      </c>
      <c r="P80" s="573">
        <f>P81*P82</f>
        <v>0</v>
      </c>
      <c r="Q80" s="575">
        <f>IF(P80=0,0,R80/P80*100)</f>
        <v>0</v>
      </c>
      <c r="R80" s="574">
        <f>R81*R82</f>
        <v>0</v>
      </c>
    </row>
    <row r="81" spans="1:18" s="576" customFormat="1" ht="13.5" customHeight="1" hidden="1">
      <c r="A81" s="507"/>
      <c r="B81" s="1473"/>
      <c r="C81" s="577" t="s">
        <v>107</v>
      </c>
      <c r="D81" s="541" t="s">
        <v>16</v>
      </c>
      <c r="E81" s="1145">
        <v>0</v>
      </c>
      <c r="F81" s="1145">
        <v>0</v>
      </c>
      <c r="G81" s="588">
        <v>0</v>
      </c>
      <c r="H81" s="589">
        <f>'Покупная продукция'!O16</f>
        <v>0</v>
      </c>
      <c r="I81" s="543">
        <v>0</v>
      </c>
      <c r="J81" s="244">
        <v>0</v>
      </c>
      <c r="K81" s="1124">
        <v>0</v>
      </c>
      <c r="L81" s="1124">
        <v>0</v>
      </c>
      <c r="M81" s="543">
        <f>'Покупная продукция'!W16</f>
        <v>0</v>
      </c>
      <c r="N81" s="243">
        <f t="shared" si="2"/>
        <v>0</v>
      </c>
      <c r="O81" s="244">
        <f>M81</f>
        <v>0</v>
      </c>
      <c r="P81" s="162">
        <f>M81</f>
        <v>0</v>
      </c>
      <c r="Q81" s="243">
        <f>IF(P81=0,0,R81/P81*100)</f>
        <v>0</v>
      </c>
      <c r="R81" s="161">
        <f>P81</f>
        <v>0</v>
      </c>
    </row>
    <row r="82" spans="1:18" s="576" customFormat="1" ht="13.5" customHeight="1" hidden="1">
      <c r="A82" s="507"/>
      <c r="B82" s="1473"/>
      <c r="C82" s="577" t="s">
        <v>108</v>
      </c>
      <c r="D82" s="541" t="s">
        <v>109</v>
      </c>
      <c r="E82" s="1145">
        <v>0</v>
      </c>
      <c r="F82" s="1145">
        <v>0</v>
      </c>
      <c r="G82" s="588">
        <v>0</v>
      </c>
      <c r="H82" s="589">
        <f>IF(H81=0,0,'Покупная продукция'!P16/'Покупная продукция'!O16)</f>
        <v>0</v>
      </c>
      <c r="I82" s="543">
        <v>0</v>
      </c>
      <c r="J82" s="590">
        <v>0</v>
      </c>
      <c r="K82" s="1120">
        <v>0</v>
      </c>
      <c r="L82" s="1120">
        <v>0</v>
      </c>
      <c r="M82" s="543">
        <f>'Покупная продукция'!X16</f>
        <v>0</v>
      </c>
      <c r="N82" s="1036">
        <f t="shared" si="2"/>
        <v>0</v>
      </c>
      <c r="O82" s="1037">
        <f>'Покупная продукция'!$AA$16</f>
        <v>0</v>
      </c>
      <c r="P82" s="1048">
        <f>M82</f>
        <v>0</v>
      </c>
      <c r="Q82" s="648">
        <v>100</v>
      </c>
      <c r="R82" s="1044">
        <f>P82*Q82/100</f>
        <v>0</v>
      </c>
    </row>
    <row r="83" spans="1:18" s="576" customFormat="1" ht="13.5" customHeight="1" hidden="1">
      <c r="A83" s="507"/>
      <c r="B83" s="1473" t="s">
        <v>112</v>
      </c>
      <c r="C83" s="571">
        <f>'Покупная продукция'!B17</f>
        <v>0</v>
      </c>
      <c r="D83" s="541"/>
      <c r="E83" s="1145">
        <v>0</v>
      </c>
      <c r="F83" s="1145">
        <v>0</v>
      </c>
      <c r="G83" s="242">
        <v>0</v>
      </c>
      <c r="H83" s="572">
        <f>H84*H85</f>
        <v>0</v>
      </c>
      <c r="I83" s="229">
        <v>0</v>
      </c>
      <c r="J83" s="244">
        <v>0</v>
      </c>
      <c r="K83" s="1124">
        <v>0</v>
      </c>
      <c r="L83" s="1124">
        <v>0</v>
      </c>
      <c r="M83" s="573">
        <f>M84*M85</f>
        <v>0</v>
      </c>
      <c r="N83" s="575">
        <f t="shared" si="2"/>
        <v>0</v>
      </c>
      <c r="O83" s="574">
        <f>O84*O85</f>
        <v>0</v>
      </c>
      <c r="P83" s="573">
        <f>P84*P85</f>
        <v>0</v>
      </c>
      <c r="Q83" s="575">
        <f>IF(P83=0,0,R83/P83*100)</f>
        <v>0</v>
      </c>
      <c r="R83" s="574">
        <f>R84*R85</f>
        <v>0</v>
      </c>
    </row>
    <row r="84" spans="1:18" s="576" customFormat="1" ht="13.5" customHeight="1" hidden="1">
      <c r="A84" s="507"/>
      <c r="B84" s="1473"/>
      <c r="C84" s="577" t="s">
        <v>107</v>
      </c>
      <c r="D84" s="541" t="s">
        <v>16</v>
      </c>
      <c r="E84" s="1145">
        <v>0</v>
      </c>
      <c r="F84" s="1145">
        <v>0</v>
      </c>
      <c r="G84" s="588">
        <v>0</v>
      </c>
      <c r="H84" s="589">
        <f>'Покупная продукция'!O17</f>
        <v>0</v>
      </c>
      <c r="I84" s="543">
        <v>0</v>
      </c>
      <c r="J84" s="244">
        <v>0</v>
      </c>
      <c r="K84" s="1124">
        <v>0</v>
      </c>
      <c r="L84" s="1124">
        <v>0</v>
      </c>
      <c r="M84" s="543">
        <f>'Покупная продукция'!W17</f>
        <v>0</v>
      </c>
      <c r="N84" s="243">
        <f t="shared" si="2"/>
        <v>0</v>
      </c>
      <c r="O84" s="244">
        <f>M84</f>
        <v>0</v>
      </c>
      <c r="P84" s="162">
        <f>M84</f>
        <v>0</v>
      </c>
      <c r="Q84" s="243">
        <f>IF(P84=0,0,R84/P84*100)</f>
        <v>0</v>
      </c>
      <c r="R84" s="161">
        <f>P84</f>
        <v>0</v>
      </c>
    </row>
    <row r="85" spans="1:18" s="576" customFormat="1" ht="13.5" customHeight="1" hidden="1">
      <c r="A85" s="507"/>
      <c r="B85" s="1473"/>
      <c r="C85" s="577" t="s">
        <v>108</v>
      </c>
      <c r="D85" s="541" t="s">
        <v>109</v>
      </c>
      <c r="E85" s="1145">
        <v>0</v>
      </c>
      <c r="F85" s="1145">
        <v>0</v>
      </c>
      <c r="G85" s="588">
        <v>0</v>
      </c>
      <c r="H85" s="589">
        <f>IF(H84=0,0,'Покупная продукция'!P17/'Покупная продукция'!O17)</f>
        <v>0</v>
      </c>
      <c r="I85" s="543">
        <v>0</v>
      </c>
      <c r="J85" s="590">
        <v>0</v>
      </c>
      <c r="K85" s="1120">
        <v>0</v>
      </c>
      <c r="L85" s="1120">
        <v>0</v>
      </c>
      <c r="M85" s="543">
        <f>'Покупная продукция'!X17</f>
        <v>0</v>
      </c>
      <c r="N85" s="1036">
        <f t="shared" si="2"/>
        <v>0</v>
      </c>
      <c r="O85" s="1037">
        <f>'Покупная продукция'!$AA$17</f>
        <v>0</v>
      </c>
      <c r="P85" s="1048">
        <f>M85</f>
        <v>0</v>
      </c>
      <c r="Q85" s="648">
        <v>100</v>
      </c>
      <c r="R85" s="1044">
        <f>P85*Q85/100</f>
        <v>0</v>
      </c>
    </row>
    <row r="86" spans="1:18" s="576" customFormat="1" ht="13.5" customHeight="1" hidden="1">
      <c r="A86" s="507"/>
      <c r="B86" s="1473" t="s">
        <v>113</v>
      </c>
      <c r="C86" s="571">
        <f>'Покупная продукция'!B18</f>
        <v>0</v>
      </c>
      <c r="D86" s="541"/>
      <c r="E86" s="1145">
        <v>0</v>
      </c>
      <c r="F86" s="1145">
        <v>0</v>
      </c>
      <c r="G86" s="242">
        <v>0</v>
      </c>
      <c r="H86" s="572">
        <f>H87*H88</f>
        <v>0</v>
      </c>
      <c r="I86" s="229">
        <v>0</v>
      </c>
      <c r="J86" s="244">
        <v>0</v>
      </c>
      <c r="K86" s="1124">
        <v>0</v>
      </c>
      <c r="L86" s="1124">
        <v>0</v>
      </c>
      <c r="M86" s="573">
        <f>M87*M88</f>
        <v>0</v>
      </c>
      <c r="N86" s="575">
        <f t="shared" si="2"/>
        <v>0</v>
      </c>
      <c r="O86" s="574">
        <f>O87*O88</f>
        <v>0</v>
      </c>
      <c r="P86" s="573">
        <f>P87*P88</f>
        <v>0</v>
      </c>
      <c r="Q86" s="575">
        <f>IF(P86=0,0,R86/P86*100)</f>
        <v>0</v>
      </c>
      <c r="R86" s="574">
        <f>R87*R88</f>
        <v>0</v>
      </c>
    </row>
    <row r="87" spans="1:18" s="576" customFormat="1" ht="13.5" customHeight="1" hidden="1">
      <c r="A87" s="507"/>
      <c r="B87" s="1473"/>
      <c r="C87" s="577" t="s">
        <v>107</v>
      </c>
      <c r="D87" s="541" t="s">
        <v>16</v>
      </c>
      <c r="E87" s="1145">
        <v>0</v>
      </c>
      <c r="F87" s="1145">
        <v>0</v>
      </c>
      <c r="G87" s="588">
        <v>0</v>
      </c>
      <c r="H87" s="589">
        <f>'Покупная продукция'!O18</f>
        <v>0</v>
      </c>
      <c r="I87" s="543">
        <v>0</v>
      </c>
      <c r="J87" s="244">
        <v>0</v>
      </c>
      <c r="K87" s="1124">
        <v>0</v>
      </c>
      <c r="L87" s="1124">
        <v>0</v>
      </c>
      <c r="M87" s="543">
        <f>'Покупная продукция'!W18</f>
        <v>0</v>
      </c>
      <c r="N87" s="243">
        <f t="shared" si="2"/>
        <v>0</v>
      </c>
      <c r="O87" s="244">
        <f>M87</f>
        <v>0</v>
      </c>
      <c r="P87" s="162">
        <f>M87</f>
        <v>0</v>
      </c>
      <c r="Q87" s="243">
        <f>IF(P87=0,0,R87/P87*100)</f>
        <v>0</v>
      </c>
      <c r="R87" s="161">
        <f>P87</f>
        <v>0</v>
      </c>
    </row>
    <row r="88" spans="1:18" s="576" customFormat="1" ht="13.5" customHeight="1" hidden="1">
      <c r="A88" s="507"/>
      <c r="B88" s="1473"/>
      <c r="C88" s="577" t="s">
        <v>108</v>
      </c>
      <c r="D88" s="541" t="s">
        <v>109</v>
      </c>
      <c r="E88" s="1145">
        <v>0</v>
      </c>
      <c r="F88" s="1145">
        <v>0</v>
      </c>
      <c r="G88" s="588">
        <v>0</v>
      </c>
      <c r="H88" s="589">
        <f>IF(H87=0,0,'Покупная продукция'!P18/'Покупная продукция'!O18)</f>
        <v>0</v>
      </c>
      <c r="I88" s="543">
        <v>0</v>
      </c>
      <c r="J88" s="590">
        <v>0</v>
      </c>
      <c r="K88" s="1120">
        <v>0</v>
      </c>
      <c r="L88" s="1120">
        <v>0</v>
      </c>
      <c r="M88" s="543">
        <f>'Покупная продукция'!X18</f>
        <v>0</v>
      </c>
      <c r="N88" s="1036">
        <f t="shared" si="2"/>
        <v>0</v>
      </c>
      <c r="O88" s="1037">
        <f>'Покупная продукция'!$AA$18</f>
        <v>0</v>
      </c>
      <c r="P88" s="1048">
        <f>M88</f>
        <v>0</v>
      </c>
      <c r="Q88" s="648">
        <v>100</v>
      </c>
      <c r="R88" s="1044">
        <f>P88*Q88/100</f>
        <v>0</v>
      </c>
    </row>
    <row r="89" spans="1:18" s="576" customFormat="1" ht="13.5" customHeight="1" hidden="1">
      <c r="A89" s="507"/>
      <c r="B89" s="1473" t="s">
        <v>114</v>
      </c>
      <c r="C89" s="571">
        <f>'Покупная продукция'!B19</f>
        <v>0</v>
      </c>
      <c r="D89" s="541"/>
      <c r="E89" s="1145">
        <v>0</v>
      </c>
      <c r="F89" s="1145">
        <v>0</v>
      </c>
      <c r="G89" s="242">
        <v>0</v>
      </c>
      <c r="H89" s="572">
        <f>H90*H91</f>
        <v>0</v>
      </c>
      <c r="I89" s="229">
        <v>0</v>
      </c>
      <c r="J89" s="244">
        <v>0</v>
      </c>
      <c r="K89" s="1124">
        <v>0</v>
      </c>
      <c r="L89" s="1124">
        <v>0</v>
      </c>
      <c r="M89" s="573">
        <f>M90*M91</f>
        <v>0</v>
      </c>
      <c r="N89" s="575">
        <f t="shared" si="2"/>
        <v>0</v>
      </c>
      <c r="O89" s="574">
        <f>O90*O91</f>
        <v>0</v>
      </c>
      <c r="P89" s="573">
        <f>P90*P91</f>
        <v>0</v>
      </c>
      <c r="Q89" s="575">
        <f>IF(P89=0,0,R89/P89*100)</f>
        <v>0</v>
      </c>
      <c r="R89" s="574">
        <f>R90*R91</f>
        <v>0</v>
      </c>
    </row>
    <row r="90" spans="1:18" s="576" customFormat="1" ht="13.5" customHeight="1" hidden="1">
      <c r="A90" s="507"/>
      <c r="B90" s="1473"/>
      <c r="C90" s="577" t="s">
        <v>107</v>
      </c>
      <c r="D90" s="541" t="s">
        <v>16</v>
      </c>
      <c r="E90" s="1145">
        <v>0</v>
      </c>
      <c r="F90" s="1145">
        <v>0</v>
      </c>
      <c r="G90" s="588">
        <v>0</v>
      </c>
      <c r="H90" s="589">
        <f>'Покупная продукция'!O19</f>
        <v>0</v>
      </c>
      <c r="I90" s="543">
        <v>0</v>
      </c>
      <c r="J90" s="244">
        <v>0</v>
      </c>
      <c r="K90" s="1124">
        <v>0</v>
      </c>
      <c r="L90" s="1124">
        <v>0</v>
      </c>
      <c r="M90" s="543">
        <f>'Покупная продукция'!W19</f>
        <v>0</v>
      </c>
      <c r="N90" s="243">
        <f t="shared" si="2"/>
        <v>0</v>
      </c>
      <c r="O90" s="244">
        <f>M90</f>
        <v>0</v>
      </c>
      <c r="P90" s="162">
        <f>M90</f>
        <v>0</v>
      </c>
      <c r="Q90" s="243">
        <f>IF(P90=0,0,R90/P90*100)</f>
        <v>0</v>
      </c>
      <c r="R90" s="161">
        <f>P90</f>
        <v>0</v>
      </c>
    </row>
    <row r="91" spans="1:18" s="576" customFormat="1" ht="13.5" customHeight="1" hidden="1">
      <c r="A91" s="507"/>
      <c r="B91" s="1473"/>
      <c r="C91" s="577" t="s">
        <v>108</v>
      </c>
      <c r="D91" s="541" t="s">
        <v>109</v>
      </c>
      <c r="E91" s="1145">
        <v>0</v>
      </c>
      <c r="F91" s="1145">
        <v>0</v>
      </c>
      <c r="G91" s="588">
        <v>0</v>
      </c>
      <c r="H91" s="589">
        <f>IF(H90=0,0,'Покупная продукция'!P19/'Покупная продукция'!O19)</f>
        <v>0</v>
      </c>
      <c r="I91" s="543">
        <v>0</v>
      </c>
      <c r="J91" s="590">
        <v>0</v>
      </c>
      <c r="K91" s="1120">
        <v>0</v>
      </c>
      <c r="L91" s="1120">
        <v>0</v>
      </c>
      <c r="M91" s="543">
        <f>'Покупная продукция'!X19</f>
        <v>0</v>
      </c>
      <c r="N91" s="1036">
        <f t="shared" si="2"/>
        <v>0</v>
      </c>
      <c r="O91" s="1037">
        <f>'Покупная продукция'!$AA$19</f>
        <v>0</v>
      </c>
      <c r="P91" s="1048">
        <f>M91</f>
        <v>0</v>
      </c>
      <c r="Q91" s="648">
        <v>100</v>
      </c>
      <c r="R91" s="1044">
        <f>P91*Q91/100</f>
        <v>0</v>
      </c>
    </row>
    <row r="92" spans="1:18" s="576" customFormat="1" ht="13.5" customHeight="1" hidden="1">
      <c r="A92" s="507"/>
      <c r="B92" s="1473" t="s">
        <v>115</v>
      </c>
      <c r="C92" s="571">
        <f>'Покупная продукция'!B20</f>
        <v>0</v>
      </c>
      <c r="D92" s="541"/>
      <c r="E92" s="1145">
        <v>0</v>
      </c>
      <c r="F92" s="1145">
        <v>0</v>
      </c>
      <c r="G92" s="242">
        <v>0</v>
      </c>
      <c r="H92" s="572">
        <f>H93*H94</f>
        <v>0</v>
      </c>
      <c r="I92" s="229">
        <v>0</v>
      </c>
      <c r="J92" s="244">
        <v>0</v>
      </c>
      <c r="K92" s="1124">
        <v>0</v>
      </c>
      <c r="L92" s="1124">
        <v>0</v>
      </c>
      <c r="M92" s="573">
        <f>M93*M94</f>
        <v>0</v>
      </c>
      <c r="N92" s="575">
        <f t="shared" si="2"/>
        <v>0</v>
      </c>
      <c r="O92" s="574">
        <f>O93*O94</f>
        <v>0</v>
      </c>
      <c r="P92" s="573">
        <f>P93*P94</f>
        <v>0</v>
      </c>
      <c r="Q92" s="575">
        <f>IF(P92=0,0,R92/P92*100)</f>
        <v>0</v>
      </c>
      <c r="R92" s="574">
        <f>R93*R94</f>
        <v>0</v>
      </c>
    </row>
    <row r="93" spans="1:18" s="576" customFormat="1" ht="13.5" customHeight="1" hidden="1">
      <c r="A93" s="507"/>
      <c r="B93" s="1473"/>
      <c r="C93" s="577" t="s">
        <v>107</v>
      </c>
      <c r="D93" s="541" t="s">
        <v>16</v>
      </c>
      <c r="E93" s="1145">
        <v>0</v>
      </c>
      <c r="F93" s="1145">
        <v>0</v>
      </c>
      <c r="G93" s="588">
        <v>0</v>
      </c>
      <c r="H93" s="589">
        <f>'Покупная продукция'!O20</f>
        <v>0</v>
      </c>
      <c r="I93" s="543">
        <v>0</v>
      </c>
      <c r="J93" s="244">
        <v>0</v>
      </c>
      <c r="K93" s="1124">
        <v>0</v>
      </c>
      <c r="L93" s="1124">
        <v>0</v>
      </c>
      <c r="M93" s="543">
        <f>'Покупная продукция'!W20</f>
        <v>0</v>
      </c>
      <c r="N93" s="243">
        <f t="shared" si="2"/>
        <v>0</v>
      </c>
      <c r="O93" s="244">
        <f>M93</f>
        <v>0</v>
      </c>
      <c r="P93" s="162">
        <f>M93</f>
        <v>0</v>
      </c>
      <c r="Q93" s="243">
        <f>IF(P93=0,0,R93/P93*100)</f>
        <v>0</v>
      </c>
      <c r="R93" s="161">
        <f>P93</f>
        <v>0</v>
      </c>
    </row>
    <row r="94" spans="1:18" s="576" customFormat="1" ht="13.5" customHeight="1" hidden="1">
      <c r="A94" s="507"/>
      <c r="B94" s="1473"/>
      <c r="C94" s="577" t="s">
        <v>108</v>
      </c>
      <c r="D94" s="541" t="s">
        <v>109</v>
      </c>
      <c r="E94" s="1145">
        <v>0</v>
      </c>
      <c r="F94" s="1145">
        <v>0</v>
      </c>
      <c r="G94" s="588">
        <v>0</v>
      </c>
      <c r="H94" s="589">
        <f>IF(H93=0,0,'Покупная продукция'!P20/'Покупная продукция'!O20)</f>
        <v>0</v>
      </c>
      <c r="I94" s="543">
        <v>0</v>
      </c>
      <c r="J94" s="590">
        <v>0</v>
      </c>
      <c r="K94" s="1120">
        <v>0</v>
      </c>
      <c r="L94" s="1120">
        <v>0</v>
      </c>
      <c r="M94" s="543">
        <f>'Покупная продукция'!X20</f>
        <v>0</v>
      </c>
      <c r="N94" s="1036">
        <f t="shared" si="2"/>
        <v>0</v>
      </c>
      <c r="O94" s="1037">
        <f>'Покупная продукция'!$AA$20</f>
        <v>0</v>
      </c>
      <c r="P94" s="1048">
        <f>M94</f>
        <v>0</v>
      </c>
      <c r="Q94" s="648">
        <v>100</v>
      </c>
      <c r="R94" s="1044">
        <f>P94*Q94/100</f>
        <v>0</v>
      </c>
    </row>
    <row r="95" spans="1:18" s="576" customFormat="1" ht="13.5" customHeight="1" hidden="1">
      <c r="A95" s="507"/>
      <c r="B95" s="1473" t="s">
        <v>116</v>
      </c>
      <c r="C95" s="571">
        <f>'Покупная продукция'!B21</f>
        <v>0</v>
      </c>
      <c r="D95" s="541"/>
      <c r="E95" s="1145">
        <v>0</v>
      </c>
      <c r="F95" s="1145">
        <v>0</v>
      </c>
      <c r="G95" s="242">
        <v>0</v>
      </c>
      <c r="H95" s="572">
        <f>H96*H97</f>
        <v>0</v>
      </c>
      <c r="I95" s="229">
        <v>0</v>
      </c>
      <c r="J95" s="244">
        <v>0</v>
      </c>
      <c r="K95" s="1124">
        <v>0</v>
      </c>
      <c r="L95" s="1124">
        <v>0</v>
      </c>
      <c r="M95" s="573">
        <f>M96*M97</f>
        <v>0</v>
      </c>
      <c r="N95" s="575">
        <f t="shared" si="2"/>
        <v>0</v>
      </c>
      <c r="O95" s="574">
        <f>O96*O97</f>
        <v>0</v>
      </c>
      <c r="P95" s="573">
        <f>P96*P97</f>
        <v>0</v>
      </c>
      <c r="Q95" s="575">
        <f>IF(P95=0,0,R95/P95*100)</f>
        <v>0</v>
      </c>
      <c r="R95" s="574">
        <f>R96*R97</f>
        <v>0</v>
      </c>
    </row>
    <row r="96" spans="1:18" s="576" customFormat="1" ht="13.5" customHeight="1" hidden="1">
      <c r="A96" s="507"/>
      <c r="B96" s="1473"/>
      <c r="C96" s="577" t="s">
        <v>107</v>
      </c>
      <c r="D96" s="541" t="s">
        <v>16</v>
      </c>
      <c r="E96" s="1145">
        <v>0</v>
      </c>
      <c r="F96" s="1145">
        <v>0</v>
      </c>
      <c r="G96" s="588">
        <v>0</v>
      </c>
      <c r="H96" s="589">
        <f>'Покупная продукция'!O21</f>
        <v>0</v>
      </c>
      <c r="I96" s="543">
        <v>0</v>
      </c>
      <c r="J96" s="244">
        <v>0</v>
      </c>
      <c r="K96" s="1124">
        <v>0</v>
      </c>
      <c r="L96" s="1124">
        <v>0</v>
      </c>
      <c r="M96" s="543">
        <f>'Покупная продукция'!W21</f>
        <v>0</v>
      </c>
      <c r="N96" s="243">
        <f t="shared" si="2"/>
        <v>0</v>
      </c>
      <c r="O96" s="244">
        <f>M96</f>
        <v>0</v>
      </c>
      <c r="P96" s="162">
        <f>M96</f>
        <v>0</v>
      </c>
      <c r="Q96" s="243">
        <f>IF(P96=0,0,R96/P96*100)</f>
        <v>0</v>
      </c>
      <c r="R96" s="161">
        <f>P96</f>
        <v>0</v>
      </c>
    </row>
    <row r="97" spans="1:18" s="576" customFormat="1" ht="13.5" customHeight="1" hidden="1">
      <c r="A97" s="507"/>
      <c r="B97" s="1473"/>
      <c r="C97" s="577" t="s">
        <v>108</v>
      </c>
      <c r="D97" s="541" t="s">
        <v>109</v>
      </c>
      <c r="E97" s="1145">
        <v>0</v>
      </c>
      <c r="F97" s="1145">
        <v>0</v>
      </c>
      <c r="G97" s="588">
        <v>0</v>
      </c>
      <c r="H97" s="589">
        <f>IF(H96=0,0,'Покупная продукция'!P21/'Покупная продукция'!O21)</f>
        <v>0</v>
      </c>
      <c r="I97" s="543">
        <v>0</v>
      </c>
      <c r="J97" s="590">
        <v>0</v>
      </c>
      <c r="K97" s="1120">
        <v>0</v>
      </c>
      <c r="L97" s="1120">
        <v>0</v>
      </c>
      <c r="M97" s="543">
        <f>'Покупная продукция'!X21</f>
        <v>0</v>
      </c>
      <c r="N97" s="1036">
        <f t="shared" si="2"/>
        <v>0</v>
      </c>
      <c r="O97" s="1037">
        <f>'Покупная продукция'!$AA$21</f>
        <v>0</v>
      </c>
      <c r="P97" s="1048">
        <f>M97</f>
        <v>0</v>
      </c>
      <c r="Q97" s="648">
        <v>100</v>
      </c>
      <c r="R97" s="1044">
        <f>P97*Q97/100</f>
        <v>0</v>
      </c>
    </row>
    <row r="98" spans="1:18" s="576" customFormat="1" ht="13.5" customHeight="1" hidden="1">
      <c r="A98" s="507"/>
      <c r="B98" s="1473" t="s">
        <v>700</v>
      </c>
      <c r="C98" s="571">
        <f>'Покупная продукция'!B22</f>
        <v>0</v>
      </c>
      <c r="D98" s="541"/>
      <c r="E98" s="1145">
        <v>0</v>
      </c>
      <c r="F98" s="1145">
        <v>0</v>
      </c>
      <c r="G98" s="242">
        <v>0</v>
      </c>
      <c r="H98" s="572">
        <f>H99*H100</f>
        <v>0</v>
      </c>
      <c r="I98" s="229">
        <v>0</v>
      </c>
      <c r="J98" s="244">
        <v>0</v>
      </c>
      <c r="K98" s="1124">
        <v>0</v>
      </c>
      <c r="L98" s="1124">
        <v>0</v>
      </c>
      <c r="M98" s="573">
        <f>M99*M100</f>
        <v>0</v>
      </c>
      <c r="N98" s="575">
        <f t="shared" si="2"/>
        <v>0</v>
      </c>
      <c r="O98" s="574">
        <f>O99*O100</f>
        <v>0</v>
      </c>
      <c r="P98" s="573">
        <f>P99*P100</f>
        <v>0</v>
      </c>
      <c r="Q98" s="575">
        <f>IF(P98=0,0,R98/P98*100)</f>
        <v>0</v>
      </c>
      <c r="R98" s="574">
        <f>R99*R100</f>
        <v>0</v>
      </c>
    </row>
    <row r="99" spans="1:18" s="576" customFormat="1" ht="13.5" customHeight="1" hidden="1">
      <c r="A99" s="507"/>
      <c r="B99" s="1473"/>
      <c r="C99" s="577" t="s">
        <v>107</v>
      </c>
      <c r="D99" s="541" t="s">
        <v>16</v>
      </c>
      <c r="E99" s="1145">
        <v>0</v>
      </c>
      <c r="F99" s="1145">
        <v>0</v>
      </c>
      <c r="G99" s="588">
        <v>0</v>
      </c>
      <c r="H99" s="589">
        <f>'Покупная продукция'!O22</f>
        <v>0</v>
      </c>
      <c r="I99" s="543">
        <v>0</v>
      </c>
      <c r="J99" s="244">
        <v>0</v>
      </c>
      <c r="K99" s="1124">
        <v>0</v>
      </c>
      <c r="L99" s="1124">
        <v>0</v>
      </c>
      <c r="M99" s="543">
        <f>'Покупная продукция'!W22</f>
        <v>0</v>
      </c>
      <c r="N99" s="243">
        <f t="shared" si="2"/>
        <v>0</v>
      </c>
      <c r="O99" s="244">
        <f>M99</f>
        <v>0</v>
      </c>
      <c r="P99" s="162">
        <f>M99</f>
        <v>0</v>
      </c>
      <c r="Q99" s="243">
        <f>IF(P99=0,0,R99/P99*100)</f>
        <v>0</v>
      </c>
      <c r="R99" s="161">
        <f>P99</f>
        <v>0</v>
      </c>
    </row>
    <row r="100" spans="1:18" s="576" customFormat="1" ht="13.5" customHeight="1" hidden="1">
      <c r="A100" s="507"/>
      <c r="B100" s="1473"/>
      <c r="C100" s="577" t="s">
        <v>108</v>
      </c>
      <c r="D100" s="541" t="s">
        <v>109</v>
      </c>
      <c r="E100" s="1145">
        <v>0</v>
      </c>
      <c r="F100" s="1145">
        <v>0</v>
      </c>
      <c r="G100" s="588">
        <v>0</v>
      </c>
      <c r="H100" s="589">
        <f>IF(H99=0,0,'Покупная продукция'!P22/'Покупная продукция'!O22)</f>
        <v>0</v>
      </c>
      <c r="I100" s="543">
        <v>0</v>
      </c>
      <c r="J100" s="590">
        <v>0</v>
      </c>
      <c r="K100" s="1120">
        <v>0</v>
      </c>
      <c r="L100" s="1120">
        <v>0</v>
      </c>
      <c r="M100" s="543">
        <f>'Покупная продукция'!X22</f>
        <v>0</v>
      </c>
      <c r="N100" s="1036">
        <f t="shared" si="2"/>
        <v>0</v>
      </c>
      <c r="O100" s="1037">
        <f>'Покупная продукция'!$AA$22</f>
        <v>0</v>
      </c>
      <c r="P100" s="1048">
        <f>M100</f>
        <v>0</v>
      </c>
      <c r="Q100" s="648">
        <v>100</v>
      </c>
      <c r="R100" s="1044">
        <f>P100*Q100/100</f>
        <v>0</v>
      </c>
    </row>
    <row r="101" spans="1:18" s="576" customFormat="1" ht="13.5" customHeight="1" hidden="1">
      <c r="A101" s="507"/>
      <c r="B101" s="1473" t="s">
        <v>701</v>
      </c>
      <c r="C101" s="571">
        <f>'Покупная продукция'!B23</f>
        <v>0</v>
      </c>
      <c r="D101" s="541"/>
      <c r="E101" s="1145">
        <v>1926.9</v>
      </c>
      <c r="F101" s="1145">
        <v>2016.9</v>
      </c>
      <c r="G101" s="242">
        <v>2221.374</v>
      </c>
      <c r="H101" s="572">
        <f>H102*H103</f>
        <v>1641.14988683</v>
      </c>
      <c r="I101" s="229">
        <v>0</v>
      </c>
      <c r="J101" s="244">
        <v>0</v>
      </c>
      <c r="K101" s="1124">
        <v>0</v>
      </c>
      <c r="L101" s="1124">
        <v>0</v>
      </c>
      <c r="M101" s="573">
        <f>M102*M103</f>
        <v>3486.6809999999996</v>
      </c>
      <c r="N101" s="575">
        <f t="shared" si="2"/>
        <v>104.91500369549152</v>
      </c>
      <c r="O101" s="574">
        <f>O102*O103</f>
        <v>3658.0515</v>
      </c>
      <c r="P101" s="573">
        <f>P102*P103</f>
        <v>0</v>
      </c>
      <c r="Q101" s="575">
        <f>IF(P101=0,0,R101/P101*100)</f>
        <v>0</v>
      </c>
      <c r="R101" s="574">
        <f>R102*R103</f>
        <v>0</v>
      </c>
    </row>
    <row r="102" spans="1:18" s="576" customFormat="1" ht="13.5" customHeight="1" hidden="1">
      <c r="A102" s="507"/>
      <c r="B102" s="1473"/>
      <c r="C102" s="577" t="s">
        <v>107</v>
      </c>
      <c r="D102" s="541" t="s">
        <v>16</v>
      </c>
      <c r="E102" s="1145">
        <v>90</v>
      </c>
      <c r="F102" s="1145">
        <v>90</v>
      </c>
      <c r="G102" s="588">
        <v>128.85</v>
      </c>
      <c r="H102" s="589">
        <f>'Покупная продукция'!O23</f>
        <v>66.217</v>
      </c>
      <c r="I102" s="543">
        <v>0</v>
      </c>
      <c r="J102" s="244">
        <v>0</v>
      </c>
      <c r="K102" s="1124">
        <v>0</v>
      </c>
      <c r="L102" s="1124">
        <v>0</v>
      </c>
      <c r="M102" s="543">
        <f>'Покупная продукция'!W23</f>
        <v>128.85</v>
      </c>
      <c r="N102" s="243">
        <f t="shared" si="2"/>
        <v>100</v>
      </c>
      <c r="O102" s="244">
        <f>M102</f>
        <v>128.85</v>
      </c>
      <c r="P102" s="162">
        <v>0</v>
      </c>
      <c r="Q102" s="243">
        <f>IF(P102=0,0,R102/P102*100)</f>
        <v>0</v>
      </c>
      <c r="R102" s="161">
        <f>P102</f>
        <v>0</v>
      </c>
    </row>
    <row r="103" spans="1:18" s="576" customFormat="1" ht="13.5" customHeight="1" hidden="1">
      <c r="A103" s="507"/>
      <c r="B103" s="1473"/>
      <c r="C103" s="577" t="s">
        <v>108</v>
      </c>
      <c r="D103" s="541" t="s">
        <v>109</v>
      </c>
      <c r="E103" s="1145">
        <v>21.41</v>
      </c>
      <c r="F103" s="1145">
        <v>22.41</v>
      </c>
      <c r="G103" s="588">
        <v>17.24</v>
      </c>
      <c r="H103" s="589">
        <f>IF(H102=0,0,'Покупная продукция'!P23/'Покупная продукция'!O23)</f>
        <v>24.784419210021596</v>
      </c>
      <c r="I103" s="543">
        <v>0</v>
      </c>
      <c r="J103" s="590">
        <v>0</v>
      </c>
      <c r="K103" s="1120">
        <v>0</v>
      </c>
      <c r="L103" s="1120">
        <v>0</v>
      </c>
      <c r="M103" s="543">
        <f>'Покупная продукция'!X23</f>
        <v>27.06</v>
      </c>
      <c r="N103" s="1036">
        <f t="shared" si="2"/>
        <v>104.91500369549152</v>
      </c>
      <c r="O103" s="1037">
        <f>'Покупная продукция'!$AA$23</f>
        <v>28.39</v>
      </c>
      <c r="P103" s="1048">
        <v>0</v>
      </c>
      <c r="Q103" s="648">
        <v>100</v>
      </c>
      <c r="R103" s="1044">
        <f>P103*Q103/100</f>
        <v>0</v>
      </c>
    </row>
    <row r="104" spans="1:18" s="558" customFormat="1" ht="13.5" customHeight="1" hidden="1">
      <c r="A104" s="507"/>
      <c r="B104" s="540"/>
      <c r="C104" s="509"/>
      <c r="D104" s="578"/>
      <c r="E104" s="509"/>
      <c r="F104" s="509"/>
      <c r="G104" s="252"/>
      <c r="H104" s="253"/>
      <c r="I104" s="162"/>
      <c r="J104" s="161"/>
      <c r="K104" s="1119"/>
      <c r="L104" s="1119"/>
      <c r="M104" s="162"/>
      <c r="N104" s="243"/>
      <c r="O104" s="161"/>
      <c r="P104" s="162"/>
      <c r="Q104" s="243"/>
      <c r="R104" s="161"/>
    </row>
    <row r="105" spans="1:18" s="587" customFormat="1" ht="13.5" customHeight="1" hidden="1">
      <c r="A105" s="561"/>
      <c r="B105" s="579" t="s">
        <v>117</v>
      </c>
      <c r="C105" s="580" t="s">
        <v>557</v>
      </c>
      <c r="D105" s="581"/>
      <c r="E105" s="1152">
        <v>0</v>
      </c>
      <c r="F105" s="1152">
        <v>0</v>
      </c>
      <c r="G105" s="582">
        <v>0</v>
      </c>
      <c r="H105" s="583">
        <f>H107*H108+H110*H111+H113*H114</f>
        <v>0</v>
      </c>
      <c r="I105" s="584">
        <v>0</v>
      </c>
      <c r="J105" s="585">
        <v>0</v>
      </c>
      <c r="K105" s="1127">
        <v>0</v>
      </c>
      <c r="L105" s="1127">
        <v>0</v>
      </c>
      <c r="M105" s="584">
        <f>M107*M108+M110*M111+M113*M114</f>
        <v>0</v>
      </c>
      <c r="N105" s="586">
        <f aca="true" t="shared" si="3" ref="N105:N114">IF(M105=0,0,O105/M105*100)</f>
        <v>0</v>
      </c>
      <c r="O105" s="585">
        <f>O107*O108+O110*O111+O113*O114</f>
        <v>0</v>
      </c>
      <c r="P105" s="584">
        <f>P107*P108+P110*P111+P113*P114</f>
        <v>0</v>
      </c>
      <c r="Q105" s="586">
        <f>IF(P105=0,0,R105/P105*100)</f>
        <v>0</v>
      </c>
      <c r="R105" s="585">
        <f>R107*R108+R110*R111+R113*R114</f>
        <v>0</v>
      </c>
    </row>
    <row r="106" spans="1:18" s="576" customFormat="1" ht="13.5" customHeight="1" hidden="1">
      <c r="A106" s="507"/>
      <c r="B106" s="1473" t="s">
        <v>604</v>
      </c>
      <c r="C106" s="571">
        <f>'Покупная продукция'!B27</f>
        <v>0</v>
      </c>
      <c r="D106" s="541"/>
      <c r="E106" s="1145">
        <v>0</v>
      </c>
      <c r="F106" s="1145">
        <v>0</v>
      </c>
      <c r="G106" s="242">
        <v>0</v>
      </c>
      <c r="H106" s="572">
        <f>H107*H108</f>
        <v>0</v>
      </c>
      <c r="I106" s="229">
        <v>0</v>
      </c>
      <c r="J106" s="244">
        <v>0</v>
      </c>
      <c r="K106" s="1124">
        <v>0</v>
      </c>
      <c r="L106" s="1124">
        <v>0</v>
      </c>
      <c r="M106" s="573">
        <f>M107*M108</f>
        <v>0</v>
      </c>
      <c r="N106" s="575">
        <f t="shared" si="3"/>
        <v>0</v>
      </c>
      <c r="O106" s="574">
        <f>O107*O108</f>
        <v>0</v>
      </c>
      <c r="P106" s="573">
        <f>P107*P108</f>
        <v>0</v>
      </c>
      <c r="Q106" s="575">
        <f>IF(P106=0,0,R106/P106*100)</f>
        <v>0</v>
      </c>
      <c r="R106" s="574">
        <f>R107*R108</f>
        <v>0</v>
      </c>
    </row>
    <row r="107" spans="1:18" s="576" customFormat="1" ht="13.5" customHeight="1" hidden="1">
      <c r="A107" s="507"/>
      <c r="B107" s="1473"/>
      <c r="C107" s="577" t="s">
        <v>107</v>
      </c>
      <c r="D107" s="541" t="s">
        <v>16</v>
      </c>
      <c r="E107" s="1145">
        <v>0</v>
      </c>
      <c r="F107" s="1145">
        <v>0</v>
      </c>
      <c r="G107" s="588">
        <v>0</v>
      </c>
      <c r="H107" s="589">
        <f>'Покупная продукция'!O27</f>
        <v>0</v>
      </c>
      <c r="I107" s="543">
        <v>0</v>
      </c>
      <c r="J107" s="244">
        <v>0</v>
      </c>
      <c r="K107" s="1124">
        <v>0</v>
      </c>
      <c r="L107" s="1124">
        <v>0</v>
      </c>
      <c r="M107" s="543">
        <f>'Покупная продукция'!W27</f>
        <v>0</v>
      </c>
      <c r="N107" s="243">
        <f t="shared" si="3"/>
        <v>0</v>
      </c>
      <c r="O107" s="244">
        <f>M107</f>
        <v>0</v>
      </c>
      <c r="P107" s="162">
        <f>M107</f>
        <v>0</v>
      </c>
      <c r="Q107" s="243">
        <f>IF(P107=0,0,R107/P107*100)</f>
        <v>0</v>
      </c>
      <c r="R107" s="161">
        <f>P107</f>
        <v>0</v>
      </c>
    </row>
    <row r="108" spans="1:18" s="576" customFormat="1" ht="13.5" customHeight="1" hidden="1">
      <c r="A108" s="507"/>
      <c r="B108" s="1473"/>
      <c r="C108" s="577" t="s">
        <v>108</v>
      </c>
      <c r="D108" s="541" t="s">
        <v>109</v>
      </c>
      <c r="E108" s="1145">
        <v>0</v>
      </c>
      <c r="F108" s="1145">
        <v>0</v>
      </c>
      <c r="G108" s="588">
        <v>0</v>
      </c>
      <c r="H108" s="589">
        <f>IF(H107=0,0,'Покупная продукция'!P27/'Покупная продукция'!O27)</f>
        <v>0</v>
      </c>
      <c r="I108" s="543">
        <v>0</v>
      </c>
      <c r="J108" s="590">
        <v>0</v>
      </c>
      <c r="K108" s="1120">
        <v>0</v>
      </c>
      <c r="L108" s="1120">
        <v>0</v>
      </c>
      <c r="M108" s="543">
        <f>'Покупная продукция'!X27</f>
        <v>0</v>
      </c>
      <c r="N108" s="1036">
        <f t="shared" si="3"/>
        <v>0</v>
      </c>
      <c r="O108" s="1037">
        <f>'Покупная продукция'!$AA$27</f>
        <v>0</v>
      </c>
      <c r="P108" s="1048">
        <f>M108</f>
        <v>0</v>
      </c>
      <c r="Q108" s="648">
        <v>100</v>
      </c>
      <c r="R108" s="1044">
        <f>P108*Q108/100</f>
        <v>0</v>
      </c>
    </row>
    <row r="109" spans="1:18" s="576" customFormat="1" ht="13.5" customHeight="1" hidden="1">
      <c r="A109" s="507"/>
      <c r="B109" s="1473" t="s">
        <v>605</v>
      </c>
      <c r="C109" s="571">
        <f>'Покупная продукция'!B28</f>
        <v>0</v>
      </c>
      <c r="D109" s="541"/>
      <c r="E109" s="1145">
        <v>0</v>
      </c>
      <c r="F109" s="1145">
        <v>0</v>
      </c>
      <c r="G109" s="242">
        <v>0</v>
      </c>
      <c r="H109" s="572">
        <f>H110*H111</f>
        <v>0</v>
      </c>
      <c r="I109" s="229">
        <v>0</v>
      </c>
      <c r="J109" s="244">
        <v>0</v>
      </c>
      <c r="K109" s="1124">
        <v>0</v>
      </c>
      <c r="L109" s="1124">
        <v>0</v>
      </c>
      <c r="M109" s="573">
        <f>M110*M111</f>
        <v>0</v>
      </c>
      <c r="N109" s="575">
        <f t="shared" si="3"/>
        <v>0</v>
      </c>
      <c r="O109" s="574">
        <f>O110*O111</f>
        <v>0</v>
      </c>
      <c r="P109" s="573">
        <f>P110*P111</f>
        <v>0</v>
      </c>
      <c r="Q109" s="575">
        <f>IF(P109=0,0,R109/P109*100)</f>
        <v>0</v>
      </c>
      <c r="R109" s="574">
        <f>R110*R111</f>
        <v>0</v>
      </c>
    </row>
    <row r="110" spans="1:18" s="576" customFormat="1" ht="13.5" customHeight="1" hidden="1">
      <c r="A110" s="507"/>
      <c r="B110" s="1473"/>
      <c r="C110" s="577" t="s">
        <v>107</v>
      </c>
      <c r="D110" s="541" t="s">
        <v>16</v>
      </c>
      <c r="E110" s="1145">
        <v>0</v>
      </c>
      <c r="F110" s="1145">
        <v>0</v>
      </c>
      <c r="G110" s="588">
        <v>0</v>
      </c>
      <c r="H110" s="589">
        <f>'Покупная продукция'!O28</f>
        <v>0</v>
      </c>
      <c r="I110" s="543">
        <v>0</v>
      </c>
      <c r="J110" s="244">
        <v>0</v>
      </c>
      <c r="K110" s="1124">
        <v>0</v>
      </c>
      <c r="L110" s="1124">
        <v>0</v>
      </c>
      <c r="M110" s="543">
        <f>'Покупная продукция'!W28</f>
        <v>0</v>
      </c>
      <c r="N110" s="243">
        <f t="shared" si="3"/>
        <v>0</v>
      </c>
      <c r="O110" s="244">
        <f>M110</f>
        <v>0</v>
      </c>
      <c r="P110" s="162">
        <f>M110</f>
        <v>0</v>
      </c>
      <c r="Q110" s="243">
        <f>IF(P110=0,0,R110/P110*100)</f>
        <v>0</v>
      </c>
      <c r="R110" s="161">
        <f>P110</f>
        <v>0</v>
      </c>
    </row>
    <row r="111" spans="1:18" s="576" customFormat="1" ht="13.5" customHeight="1" hidden="1">
      <c r="A111" s="507"/>
      <c r="B111" s="1473"/>
      <c r="C111" s="577" t="s">
        <v>108</v>
      </c>
      <c r="D111" s="541" t="s">
        <v>109</v>
      </c>
      <c r="E111" s="1145">
        <v>0</v>
      </c>
      <c r="F111" s="1145">
        <v>0</v>
      </c>
      <c r="G111" s="588">
        <v>0</v>
      </c>
      <c r="H111" s="589">
        <f>IF(H110=0,0,'Покупная продукция'!P28/'Покупная продукция'!O28)</f>
        <v>0</v>
      </c>
      <c r="I111" s="543">
        <v>0</v>
      </c>
      <c r="J111" s="590">
        <v>0</v>
      </c>
      <c r="K111" s="1120">
        <v>0</v>
      </c>
      <c r="L111" s="1120">
        <v>0</v>
      </c>
      <c r="M111" s="543">
        <f>'Покупная продукция'!X28</f>
        <v>0</v>
      </c>
      <c r="N111" s="1036">
        <f t="shared" si="3"/>
        <v>0</v>
      </c>
      <c r="O111" s="1037">
        <f>'Покупная продукция'!$AA$28</f>
        <v>0</v>
      </c>
      <c r="P111" s="1048">
        <f>M111</f>
        <v>0</v>
      </c>
      <c r="Q111" s="648">
        <v>100</v>
      </c>
      <c r="R111" s="1044">
        <f>P111*Q111/100</f>
        <v>0</v>
      </c>
    </row>
    <row r="112" spans="1:18" s="576" customFormat="1" ht="13.5" customHeight="1" hidden="1">
      <c r="A112" s="507"/>
      <c r="B112" s="1473" t="s">
        <v>606</v>
      </c>
      <c r="C112" s="571">
        <f>'Покупная продукция'!B29</f>
        <v>0</v>
      </c>
      <c r="D112" s="541"/>
      <c r="E112" s="1145">
        <v>0</v>
      </c>
      <c r="F112" s="1145">
        <v>0</v>
      </c>
      <c r="G112" s="242">
        <v>0</v>
      </c>
      <c r="H112" s="572">
        <f>H113*H114</f>
        <v>0</v>
      </c>
      <c r="I112" s="229">
        <v>0</v>
      </c>
      <c r="J112" s="244">
        <v>0</v>
      </c>
      <c r="K112" s="1124">
        <v>0</v>
      </c>
      <c r="L112" s="1124">
        <v>0</v>
      </c>
      <c r="M112" s="573">
        <f>M113*M114</f>
        <v>0</v>
      </c>
      <c r="N112" s="575">
        <f t="shared" si="3"/>
        <v>0</v>
      </c>
      <c r="O112" s="574">
        <f>O113*O114</f>
        <v>0</v>
      </c>
      <c r="P112" s="573">
        <f>P113*P114</f>
        <v>0</v>
      </c>
      <c r="Q112" s="575">
        <f>IF(P112=0,0,R112/P112*100)</f>
        <v>0</v>
      </c>
      <c r="R112" s="574">
        <f>R113*R114</f>
        <v>0</v>
      </c>
    </row>
    <row r="113" spans="1:18" s="576" customFormat="1" ht="13.5" customHeight="1" hidden="1">
      <c r="A113" s="507"/>
      <c r="B113" s="1473"/>
      <c r="C113" s="577" t="s">
        <v>107</v>
      </c>
      <c r="D113" s="541" t="s">
        <v>16</v>
      </c>
      <c r="E113" s="1145">
        <v>0</v>
      </c>
      <c r="F113" s="1145">
        <v>0</v>
      </c>
      <c r="G113" s="588">
        <v>0</v>
      </c>
      <c r="H113" s="589">
        <f>'Покупная продукция'!O29</f>
        <v>0</v>
      </c>
      <c r="I113" s="543">
        <v>0</v>
      </c>
      <c r="J113" s="244">
        <v>0</v>
      </c>
      <c r="K113" s="1124">
        <v>0</v>
      </c>
      <c r="L113" s="1124">
        <v>0</v>
      </c>
      <c r="M113" s="543">
        <f>'Покупная продукция'!W29</f>
        <v>0</v>
      </c>
      <c r="N113" s="243">
        <f t="shared" si="3"/>
        <v>0</v>
      </c>
      <c r="O113" s="244">
        <f>M113</f>
        <v>0</v>
      </c>
      <c r="P113" s="162">
        <f>M113</f>
        <v>0</v>
      </c>
      <c r="Q113" s="243">
        <f>IF(P113=0,0,R113/P113*100)</f>
        <v>0</v>
      </c>
      <c r="R113" s="161">
        <f>P113</f>
        <v>0</v>
      </c>
    </row>
    <row r="114" spans="1:18" s="576" customFormat="1" ht="13.5" customHeight="1" hidden="1">
      <c r="A114" s="507"/>
      <c r="B114" s="1473"/>
      <c r="C114" s="577" t="s">
        <v>108</v>
      </c>
      <c r="D114" s="541" t="s">
        <v>109</v>
      </c>
      <c r="E114" s="1145">
        <v>0</v>
      </c>
      <c r="F114" s="1145">
        <v>0</v>
      </c>
      <c r="G114" s="588">
        <v>0</v>
      </c>
      <c r="H114" s="589">
        <f>IF(H113=0,0,'Покупная продукция'!P29/'Покупная продукция'!O29)</f>
        <v>0</v>
      </c>
      <c r="I114" s="543">
        <v>0</v>
      </c>
      <c r="J114" s="590">
        <v>0</v>
      </c>
      <c r="K114" s="1120">
        <v>0</v>
      </c>
      <c r="L114" s="1120">
        <v>0</v>
      </c>
      <c r="M114" s="543">
        <f>'Покупная продукция'!X29</f>
        <v>0</v>
      </c>
      <c r="N114" s="1036">
        <f t="shared" si="3"/>
        <v>0</v>
      </c>
      <c r="O114" s="1037">
        <f>'Покупная продукция'!$AA$29</f>
        <v>0</v>
      </c>
      <c r="P114" s="272">
        <f>M114</f>
        <v>0</v>
      </c>
      <c r="Q114" s="648">
        <v>100</v>
      </c>
      <c r="R114" s="1044">
        <f>P114*Q114/100</f>
        <v>0</v>
      </c>
    </row>
    <row r="115" spans="1:18" s="558" customFormat="1" ht="13.5" customHeight="1" hidden="1">
      <c r="A115" s="507"/>
      <c r="B115" s="537"/>
      <c r="C115" s="577"/>
      <c r="D115" s="541"/>
      <c r="E115" s="1145"/>
      <c r="F115" s="1145"/>
      <c r="G115" s="242"/>
      <c r="H115" s="542"/>
      <c r="I115" s="229"/>
      <c r="J115" s="244"/>
      <c r="K115" s="1124"/>
      <c r="L115" s="1124"/>
      <c r="M115" s="229"/>
      <c r="N115" s="243"/>
      <c r="O115" s="244"/>
      <c r="P115" s="1049"/>
      <c r="Q115" s="227"/>
      <c r="R115" s="1040"/>
    </row>
    <row r="116" spans="1:18" s="587" customFormat="1" ht="13.5" customHeight="1" hidden="1">
      <c r="A116" s="561"/>
      <c r="B116" s="579" t="s">
        <v>118</v>
      </c>
      <c r="C116" s="580" t="s">
        <v>558</v>
      </c>
      <c r="D116" s="581"/>
      <c r="E116" s="1152">
        <v>0</v>
      </c>
      <c r="F116" s="1152">
        <v>0</v>
      </c>
      <c r="G116" s="582">
        <v>0</v>
      </c>
      <c r="H116" s="583">
        <f>H117+H120+H123</f>
        <v>0</v>
      </c>
      <c r="I116" s="584">
        <v>0</v>
      </c>
      <c r="J116" s="585">
        <v>0</v>
      </c>
      <c r="K116" s="1127">
        <v>0</v>
      </c>
      <c r="L116" s="1127">
        <v>0</v>
      </c>
      <c r="M116" s="584">
        <f>M117+M120+M123</f>
        <v>0</v>
      </c>
      <c r="N116" s="586">
        <f aca="true" t="shared" si="4" ref="N116:N126">IF(M116=0,0,O116/M116*100)</f>
        <v>0</v>
      </c>
      <c r="O116" s="585">
        <f>O117+O120+O123</f>
        <v>0</v>
      </c>
      <c r="P116" s="584">
        <f>P117+P120+P123</f>
        <v>0</v>
      </c>
      <c r="Q116" s="586">
        <f>IF(P116=0,0,R116/P116*100)</f>
        <v>0</v>
      </c>
      <c r="R116" s="585">
        <f>R117+R120+R123</f>
        <v>0</v>
      </c>
    </row>
    <row r="117" spans="1:18" s="576" customFormat="1" ht="13.5" customHeight="1" hidden="1">
      <c r="A117" s="507"/>
      <c r="B117" s="1473" t="s">
        <v>119</v>
      </c>
      <c r="C117" s="571">
        <f>'Покупная продукция'!B33</f>
        <v>0</v>
      </c>
      <c r="D117" s="541"/>
      <c r="E117" s="1145">
        <v>0</v>
      </c>
      <c r="F117" s="1145">
        <v>0</v>
      </c>
      <c r="G117" s="242">
        <v>0</v>
      </c>
      <c r="H117" s="572">
        <f>H118*H119</f>
        <v>0</v>
      </c>
      <c r="I117" s="229">
        <v>0</v>
      </c>
      <c r="J117" s="244">
        <v>0</v>
      </c>
      <c r="K117" s="1124">
        <v>0</v>
      </c>
      <c r="L117" s="1124">
        <v>0</v>
      </c>
      <c r="M117" s="573">
        <f>M118*M119</f>
        <v>0</v>
      </c>
      <c r="N117" s="575">
        <f t="shared" si="4"/>
        <v>0</v>
      </c>
      <c r="O117" s="574">
        <f>O118*O119</f>
        <v>0</v>
      </c>
      <c r="P117" s="573">
        <f>P118*P119</f>
        <v>0</v>
      </c>
      <c r="Q117" s="575">
        <f>IF(P117=0,0,R117/P117*100)</f>
        <v>0</v>
      </c>
      <c r="R117" s="574">
        <f>R118*R119</f>
        <v>0</v>
      </c>
    </row>
    <row r="118" spans="1:18" s="576" customFormat="1" ht="13.5" customHeight="1" hidden="1">
      <c r="A118" s="507"/>
      <c r="B118" s="1473"/>
      <c r="C118" s="577" t="s">
        <v>107</v>
      </c>
      <c r="D118" s="541" t="s">
        <v>16</v>
      </c>
      <c r="E118" s="1145">
        <v>0</v>
      </c>
      <c r="F118" s="1145">
        <v>0</v>
      </c>
      <c r="G118" s="588">
        <v>0</v>
      </c>
      <c r="H118" s="589">
        <f>'Покупная продукция'!O33</f>
        <v>0</v>
      </c>
      <c r="I118" s="543">
        <v>0</v>
      </c>
      <c r="J118" s="244">
        <v>0</v>
      </c>
      <c r="K118" s="1124">
        <v>0</v>
      </c>
      <c r="L118" s="1124">
        <v>0</v>
      </c>
      <c r="M118" s="543">
        <f>'Покупная продукция'!W33</f>
        <v>0</v>
      </c>
      <c r="N118" s="243">
        <f t="shared" si="4"/>
        <v>0</v>
      </c>
      <c r="O118" s="244">
        <f>M118</f>
        <v>0</v>
      </c>
      <c r="P118" s="162">
        <f>M118</f>
        <v>0</v>
      </c>
      <c r="Q118" s="243">
        <f>IF(P118=0,0,R118/P118*100)</f>
        <v>0</v>
      </c>
      <c r="R118" s="161">
        <f>P118</f>
        <v>0</v>
      </c>
    </row>
    <row r="119" spans="1:18" s="576" customFormat="1" ht="13.5" customHeight="1" hidden="1">
      <c r="A119" s="507"/>
      <c r="B119" s="1473"/>
      <c r="C119" s="577" t="s">
        <v>108</v>
      </c>
      <c r="D119" s="541" t="s">
        <v>109</v>
      </c>
      <c r="E119" s="1145">
        <v>0</v>
      </c>
      <c r="F119" s="1145">
        <v>0</v>
      </c>
      <c r="G119" s="588">
        <v>0</v>
      </c>
      <c r="H119" s="589">
        <f>IF(H118=0,0,'Покупная продукция'!P33/'Покупная продукция'!O33)</f>
        <v>0</v>
      </c>
      <c r="I119" s="543">
        <v>0</v>
      </c>
      <c r="J119" s="590">
        <v>0</v>
      </c>
      <c r="K119" s="1120">
        <v>0</v>
      </c>
      <c r="L119" s="1120">
        <v>0</v>
      </c>
      <c r="M119" s="543">
        <f>'Покупная продукция'!X33</f>
        <v>0</v>
      </c>
      <c r="N119" s="1036">
        <f t="shared" si="4"/>
        <v>0</v>
      </c>
      <c r="O119" s="1037">
        <f>'Покупная продукция'!$AA$33</f>
        <v>0</v>
      </c>
      <c r="P119" s="1048">
        <f>M119</f>
        <v>0</v>
      </c>
      <c r="Q119" s="648">
        <v>100</v>
      </c>
      <c r="R119" s="1044">
        <f>P119*Q119/100</f>
        <v>0</v>
      </c>
    </row>
    <row r="120" spans="1:18" s="576" customFormat="1" ht="13.5" customHeight="1" hidden="1">
      <c r="A120" s="507"/>
      <c r="B120" s="1473" t="s">
        <v>120</v>
      </c>
      <c r="C120" s="571">
        <f>'Покупная продукция'!B34</f>
        <v>0</v>
      </c>
      <c r="D120" s="541"/>
      <c r="E120" s="1145">
        <v>0</v>
      </c>
      <c r="F120" s="1145">
        <v>0</v>
      </c>
      <c r="G120" s="242">
        <v>0</v>
      </c>
      <c r="H120" s="572">
        <f>H121*H122</f>
        <v>0</v>
      </c>
      <c r="I120" s="229">
        <v>0</v>
      </c>
      <c r="J120" s="244">
        <v>0</v>
      </c>
      <c r="K120" s="1124">
        <v>0</v>
      </c>
      <c r="L120" s="1124">
        <v>0</v>
      </c>
      <c r="M120" s="573">
        <f>M121*M122</f>
        <v>0</v>
      </c>
      <c r="N120" s="575">
        <f t="shared" si="4"/>
        <v>0</v>
      </c>
      <c r="O120" s="574">
        <f>O121*O122</f>
        <v>0</v>
      </c>
      <c r="P120" s="573">
        <f>P121*P122</f>
        <v>0</v>
      </c>
      <c r="Q120" s="575">
        <f>IF(P120=0,0,R120/P120*100)</f>
        <v>0</v>
      </c>
      <c r="R120" s="574">
        <f>R121*R122</f>
        <v>0</v>
      </c>
    </row>
    <row r="121" spans="1:18" s="576" customFormat="1" ht="13.5" customHeight="1" hidden="1">
      <c r="A121" s="507"/>
      <c r="B121" s="1473"/>
      <c r="C121" s="577" t="s">
        <v>107</v>
      </c>
      <c r="D121" s="541" t="s">
        <v>16</v>
      </c>
      <c r="E121" s="1145">
        <v>0</v>
      </c>
      <c r="F121" s="1145">
        <v>0</v>
      </c>
      <c r="G121" s="588">
        <v>0</v>
      </c>
      <c r="H121" s="589">
        <f>'Покупная продукция'!O34</f>
        <v>0</v>
      </c>
      <c r="I121" s="543">
        <v>0</v>
      </c>
      <c r="J121" s="244">
        <v>0</v>
      </c>
      <c r="K121" s="1124">
        <v>0</v>
      </c>
      <c r="L121" s="1124">
        <v>0</v>
      </c>
      <c r="M121" s="543">
        <f>'Покупная продукция'!W34</f>
        <v>0</v>
      </c>
      <c r="N121" s="243">
        <f t="shared" si="4"/>
        <v>0</v>
      </c>
      <c r="O121" s="244">
        <f>M121</f>
        <v>0</v>
      </c>
      <c r="P121" s="162">
        <f>M121</f>
        <v>0</v>
      </c>
      <c r="Q121" s="243">
        <f>IF(P121=0,0,R121/P121*100)</f>
        <v>0</v>
      </c>
      <c r="R121" s="161">
        <f>P121</f>
        <v>0</v>
      </c>
    </row>
    <row r="122" spans="1:18" s="576" customFormat="1" ht="13.5" customHeight="1" hidden="1">
      <c r="A122" s="507"/>
      <c r="B122" s="1473"/>
      <c r="C122" s="577" t="s">
        <v>108</v>
      </c>
      <c r="D122" s="541" t="s">
        <v>109</v>
      </c>
      <c r="E122" s="1145">
        <v>0</v>
      </c>
      <c r="F122" s="1145">
        <v>0</v>
      </c>
      <c r="G122" s="588">
        <v>0</v>
      </c>
      <c r="H122" s="589">
        <f>IF(H121=0,0,'Покупная продукция'!P34/'Покупная продукция'!O34)</f>
        <v>0</v>
      </c>
      <c r="I122" s="543">
        <v>0</v>
      </c>
      <c r="J122" s="590">
        <v>0</v>
      </c>
      <c r="K122" s="1120">
        <v>0</v>
      </c>
      <c r="L122" s="1120">
        <v>0</v>
      </c>
      <c r="M122" s="543">
        <f>'Покупная продукция'!X34</f>
        <v>0</v>
      </c>
      <c r="N122" s="1036">
        <f t="shared" si="4"/>
        <v>0</v>
      </c>
      <c r="O122" s="1037">
        <f>'Покупная продукция'!$AA$34</f>
        <v>0</v>
      </c>
      <c r="P122" s="1048">
        <f>M122</f>
        <v>0</v>
      </c>
      <c r="Q122" s="648">
        <v>100</v>
      </c>
      <c r="R122" s="1044">
        <f>P122*Q122/100</f>
        <v>0</v>
      </c>
    </row>
    <row r="123" spans="1:18" s="576" customFormat="1" ht="13.5" customHeight="1" hidden="1">
      <c r="A123" s="507"/>
      <c r="B123" s="1473" t="s">
        <v>699</v>
      </c>
      <c r="C123" s="571">
        <f>'Покупная продукция'!B35</f>
        <v>0</v>
      </c>
      <c r="D123" s="541"/>
      <c r="E123" s="1145">
        <v>0</v>
      </c>
      <c r="F123" s="1145">
        <v>0</v>
      </c>
      <c r="G123" s="242">
        <v>0</v>
      </c>
      <c r="H123" s="572">
        <f>H124*H125</f>
        <v>0</v>
      </c>
      <c r="I123" s="229">
        <v>0</v>
      </c>
      <c r="J123" s="244">
        <v>0</v>
      </c>
      <c r="K123" s="1124">
        <v>0</v>
      </c>
      <c r="L123" s="1124">
        <v>0</v>
      </c>
      <c r="M123" s="573">
        <f>M124*M125</f>
        <v>0</v>
      </c>
      <c r="N123" s="575">
        <f t="shared" si="4"/>
        <v>0</v>
      </c>
      <c r="O123" s="574">
        <f>O124*O125</f>
        <v>0</v>
      </c>
      <c r="P123" s="573">
        <f>P124*P125</f>
        <v>0</v>
      </c>
      <c r="Q123" s="575">
        <f>IF(P123=0,0,R123/P123*100)</f>
        <v>0</v>
      </c>
      <c r="R123" s="574">
        <f>R124*R125</f>
        <v>0</v>
      </c>
    </row>
    <row r="124" spans="1:18" s="576" customFormat="1" ht="13.5" customHeight="1" hidden="1">
      <c r="A124" s="507"/>
      <c r="B124" s="1473"/>
      <c r="C124" s="577" t="s">
        <v>107</v>
      </c>
      <c r="D124" s="541" t="s">
        <v>16</v>
      </c>
      <c r="E124" s="1145">
        <v>0</v>
      </c>
      <c r="F124" s="1145">
        <v>0</v>
      </c>
      <c r="G124" s="588">
        <v>0</v>
      </c>
      <c r="H124" s="589">
        <f>'Покупная продукция'!O35</f>
        <v>0</v>
      </c>
      <c r="I124" s="543">
        <v>0</v>
      </c>
      <c r="J124" s="244">
        <v>0</v>
      </c>
      <c r="K124" s="1124">
        <v>0</v>
      </c>
      <c r="L124" s="1124">
        <v>0</v>
      </c>
      <c r="M124" s="543">
        <f>'Покупная продукция'!W35</f>
        <v>0</v>
      </c>
      <c r="N124" s="243">
        <f t="shared" si="4"/>
        <v>0</v>
      </c>
      <c r="O124" s="244">
        <f>M124</f>
        <v>0</v>
      </c>
      <c r="P124" s="162">
        <f>M124</f>
        <v>0</v>
      </c>
      <c r="Q124" s="243">
        <f>IF(P124=0,0,R124/P124*100)</f>
        <v>0</v>
      </c>
      <c r="R124" s="161">
        <f>P124</f>
        <v>0</v>
      </c>
    </row>
    <row r="125" spans="1:18" s="576" customFormat="1" ht="14.25" customHeight="1" hidden="1" thickBot="1">
      <c r="A125" s="507"/>
      <c r="B125" s="1473"/>
      <c r="C125" s="577" t="s">
        <v>108</v>
      </c>
      <c r="D125" s="541" t="s">
        <v>109</v>
      </c>
      <c r="E125" s="1145">
        <v>0</v>
      </c>
      <c r="F125" s="1145">
        <v>0</v>
      </c>
      <c r="G125" s="588">
        <v>0</v>
      </c>
      <c r="H125" s="589">
        <f>IF(H124=0,0,'Покупная продукция'!P35/'Покупная продукция'!O35)</f>
        <v>0</v>
      </c>
      <c r="I125" s="543">
        <v>0</v>
      </c>
      <c r="J125" s="590">
        <v>0</v>
      </c>
      <c r="K125" s="1120">
        <v>0</v>
      </c>
      <c r="L125" s="1120">
        <v>0</v>
      </c>
      <c r="M125" s="543">
        <f>'Покупная продукция'!X35</f>
        <v>0</v>
      </c>
      <c r="N125" s="1036">
        <f t="shared" si="4"/>
        <v>0</v>
      </c>
      <c r="O125" s="1037">
        <f>'Покупная продукция'!$AA$35</f>
        <v>0</v>
      </c>
      <c r="P125" s="272">
        <f>M125</f>
        <v>0</v>
      </c>
      <c r="Q125" s="648">
        <v>100</v>
      </c>
      <c r="R125" s="1044">
        <f>P125*Q125/100</f>
        <v>0</v>
      </c>
    </row>
    <row r="126" spans="1:18" s="557" customFormat="1" ht="24" customHeight="1" thickBot="1">
      <c r="A126" s="556"/>
      <c r="B126" s="518" t="s">
        <v>121</v>
      </c>
      <c r="C126" s="519" t="s">
        <v>122</v>
      </c>
      <c r="D126" s="548" t="s">
        <v>30</v>
      </c>
      <c r="E126" s="1147">
        <v>1</v>
      </c>
      <c r="F126" s="1147">
        <v>9</v>
      </c>
      <c r="G126" s="226">
        <v>25</v>
      </c>
      <c r="H126" s="173">
        <f>SUM(H127:H130)</f>
        <v>9</v>
      </c>
      <c r="I126" s="218">
        <v>20</v>
      </c>
      <c r="J126" s="173">
        <v>20</v>
      </c>
      <c r="K126" s="1095">
        <v>20</v>
      </c>
      <c r="L126" s="1095">
        <v>20</v>
      </c>
      <c r="M126" s="218">
        <f>SUM(M127:M130)</f>
        <v>0</v>
      </c>
      <c r="N126" s="220">
        <f t="shared" si="4"/>
        <v>0</v>
      </c>
      <c r="O126" s="172">
        <f>SUM(O127:O130)</f>
        <v>0</v>
      </c>
      <c r="P126" s="218">
        <f>SUM(P127:P130)</f>
        <v>20</v>
      </c>
      <c r="Q126" s="220">
        <f>IF(P126=0,0,R126/P126*100)</f>
        <v>100</v>
      </c>
      <c r="R126" s="172">
        <f>SUM(R127:R130)</f>
        <v>20</v>
      </c>
    </row>
    <row r="127" spans="1:18" s="374" customFormat="1" ht="13.5" customHeight="1" hidden="1">
      <c r="A127" s="522"/>
      <c r="B127" s="540" t="s">
        <v>123</v>
      </c>
      <c r="C127" s="1092" t="s">
        <v>125</v>
      </c>
      <c r="D127" s="541" t="s">
        <v>30</v>
      </c>
      <c r="E127" s="1145"/>
      <c r="F127" s="1145">
        <v>0</v>
      </c>
      <c r="G127" s="242"/>
      <c r="H127" s="542">
        <f>'земельн. налог '!$H$15</f>
        <v>0</v>
      </c>
      <c r="I127" s="162">
        <v>0</v>
      </c>
      <c r="J127" s="253">
        <v>0</v>
      </c>
      <c r="K127" s="1119">
        <v>0</v>
      </c>
      <c r="L127" s="1119">
        <v>0</v>
      </c>
      <c r="M127" s="231"/>
      <c r="N127" s="243"/>
      <c r="O127" s="251"/>
      <c r="P127" s="162">
        <f>M127</f>
        <v>0</v>
      </c>
      <c r="Q127" s="243"/>
      <c r="R127" s="161">
        <f>P127</f>
        <v>0</v>
      </c>
    </row>
    <row r="128" spans="1:18" s="374" customFormat="1" ht="13.5" customHeight="1" hidden="1">
      <c r="A128" s="522"/>
      <c r="B128" s="540" t="s">
        <v>124</v>
      </c>
      <c r="C128" s="1092" t="s">
        <v>127</v>
      </c>
      <c r="D128" s="541" t="s">
        <v>30</v>
      </c>
      <c r="E128" s="1145"/>
      <c r="F128" s="1145"/>
      <c r="G128" s="242"/>
      <c r="H128" s="265"/>
      <c r="I128" s="162">
        <v>0</v>
      </c>
      <c r="J128" s="253">
        <v>0</v>
      </c>
      <c r="K128" s="1119">
        <v>0</v>
      </c>
      <c r="L128" s="1119">
        <v>0</v>
      </c>
      <c r="M128" s="231"/>
      <c r="N128" s="243"/>
      <c r="O128" s="161">
        <f>M128</f>
        <v>0</v>
      </c>
      <c r="P128" s="231">
        <f>M128</f>
        <v>0</v>
      </c>
      <c r="Q128" s="243"/>
      <c r="R128" s="161">
        <f>P128</f>
        <v>0</v>
      </c>
    </row>
    <row r="129" spans="1:18" s="374" customFormat="1" ht="31.5" customHeight="1" thickBot="1">
      <c r="A129" s="517"/>
      <c r="B129" s="540" t="s">
        <v>126</v>
      </c>
      <c r="C129" s="1092" t="s">
        <v>129</v>
      </c>
      <c r="D129" s="541" t="s">
        <v>30</v>
      </c>
      <c r="E129" s="1145">
        <v>1</v>
      </c>
      <c r="F129" s="1145">
        <v>9</v>
      </c>
      <c r="G129" s="242">
        <v>25</v>
      </c>
      <c r="H129" s="265">
        <v>9</v>
      </c>
      <c r="I129" s="162">
        <v>20</v>
      </c>
      <c r="J129" s="253">
        <v>20</v>
      </c>
      <c r="K129" s="1119">
        <v>20</v>
      </c>
      <c r="L129" s="1119">
        <v>20</v>
      </c>
      <c r="M129" s="231"/>
      <c r="N129" s="243"/>
      <c r="O129" s="161">
        <f>M129</f>
        <v>0</v>
      </c>
      <c r="P129" s="231">
        <v>20</v>
      </c>
      <c r="Q129" s="243"/>
      <c r="R129" s="161">
        <f>P129</f>
        <v>20</v>
      </c>
    </row>
    <row r="130" spans="1:18" s="374" customFormat="1" ht="18" customHeight="1" hidden="1" thickBot="1">
      <c r="A130" s="517"/>
      <c r="B130" s="549" t="s">
        <v>128</v>
      </c>
      <c r="C130" s="1093" t="s">
        <v>130</v>
      </c>
      <c r="D130" s="550" t="s">
        <v>30</v>
      </c>
      <c r="E130" s="1148"/>
      <c r="F130" s="1148"/>
      <c r="G130" s="555"/>
      <c r="H130" s="315"/>
      <c r="I130" s="222">
        <v>0</v>
      </c>
      <c r="J130" s="1184">
        <v>0</v>
      </c>
      <c r="K130" s="1190">
        <v>0</v>
      </c>
      <c r="L130" s="1190">
        <v>0</v>
      </c>
      <c r="M130" s="239"/>
      <c r="N130" s="227"/>
      <c r="O130" s="223">
        <f>M130</f>
        <v>0</v>
      </c>
      <c r="P130" s="239">
        <f>M130</f>
        <v>0</v>
      </c>
      <c r="Q130" s="227"/>
      <c r="R130" s="223">
        <f>P130</f>
        <v>0</v>
      </c>
    </row>
    <row r="131" spans="1:18" s="557" customFormat="1" ht="28.5" customHeight="1" hidden="1" thickBot="1">
      <c r="A131" s="556"/>
      <c r="B131" s="518" t="s">
        <v>131</v>
      </c>
      <c r="C131" s="1099" t="s">
        <v>132</v>
      </c>
      <c r="D131" s="548" t="s">
        <v>30</v>
      </c>
      <c r="E131" s="1147"/>
      <c r="F131" s="1147"/>
      <c r="G131" s="1095"/>
      <c r="H131" s="834"/>
      <c r="I131" s="1185">
        <v>0</v>
      </c>
      <c r="J131" s="270"/>
      <c r="K131" s="1191">
        <v>0</v>
      </c>
      <c r="L131" s="1191"/>
      <c r="M131" s="835"/>
      <c r="N131" s="270"/>
      <c r="O131" s="320"/>
      <c r="P131" s="835">
        <f>M131</f>
        <v>0</v>
      </c>
      <c r="Q131" s="270"/>
      <c r="R131" s="320"/>
    </row>
    <row r="132" spans="1:18" s="557" customFormat="1" ht="18" customHeight="1" thickBot="1">
      <c r="A132" s="556"/>
      <c r="B132" s="518" t="s">
        <v>237</v>
      </c>
      <c r="C132" s="591" t="s">
        <v>134</v>
      </c>
      <c r="D132" s="548" t="s">
        <v>30</v>
      </c>
      <c r="E132" s="1153">
        <v>2790.797069</v>
      </c>
      <c r="F132" s="1153">
        <v>3012.2749762526314</v>
      </c>
      <c r="G132" s="836">
        <v>4550.856184</v>
      </c>
      <c r="H132" s="837">
        <f>H29+H30+H34+H41+H43+H47+H50+H53+H58+H65+H72+H126+H131</f>
        <v>3210.748573817308</v>
      </c>
      <c r="I132" s="836">
        <v>4550.75798</v>
      </c>
      <c r="J132" s="838">
        <v>4722.454009699999</v>
      </c>
      <c r="K132" s="840">
        <v>4550.75798</v>
      </c>
      <c r="L132" s="840">
        <v>4722.454009699999</v>
      </c>
      <c r="M132" s="836">
        <f>M29+M30+M34+M41+M43+M47+M50+M53+M58+M65+M72+M126+M131</f>
        <v>4722.089721671381</v>
      </c>
      <c r="N132" s="220">
        <f>IF(M132=0,0,O132/M132*100)</f>
        <v>105.04228841492991</v>
      </c>
      <c r="O132" s="839">
        <f>O29+O30+O34+O41+O43+O47+O50+O53+O58+O65+O72+O126+O131</f>
        <v>4960.1911046498135</v>
      </c>
      <c r="P132" s="836">
        <f>P29+P30+P34+P41+P43+P47+P50+P53+P58+P65+P72+P126+P131</f>
        <v>4550.75798</v>
      </c>
      <c r="Q132" s="220" t="e">
        <f>IF(P132=0,0,R132/P132*100)</f>
        <v>#REF!</v>
      </c>
      <c r="R132" s="839" t="e">
        <f>R29+R30+R34+R41+R43+R47+R50+R53+R58+R65+R72+R126+R131</f>
        <v>#REF!</v>
      </c>
    </row>
    <row r="133" spans="1:18" s="521" customFormat="1" ht="20.25" customHeight="1">
      <c r="A133" s="517"/>
      <c r="B133" s="592" t="s">
        <v>133</v>
      </c>
      <c r="C133" s="593" t="s">
        <v>136</v>
      </c>
      <c r="D133" s="594" t="s">
        <v>109</v>
      </c>
      <c r="E133" s="1154">
        <v>31.008856322222226</v>
      </c>
      <c r="F133" s="1154">
        <v>33.46972195836257</v>
      </c>
      <c r="G133" s="259">
        <v>35.3190235467598</v>
      </c>
      <c r="H133" s="261">
        <f>H132/H22</f>
        <v>48.48828206982056</v>
      </c>
      <c r="I133" s="259">
        <v>35.31826138921227</v>
      </c>
      <c r="J133" s="261">
        <v>36.6507878129608</v>
      </c>
      <c r="K133" s="1128">
        <v>35.31826138921227</v>
      </c>
      <c r="L133" s="1128">
        <v>36.6507878129608</v>
      </c>
      <c r="M133" s="259">
        <f>M132/M22</f>
        <v>36.64796058728274</v>
      </c>
      <c r="N133" s="260">
        <f>IF(M133=0,0,O133/M133*100)</f>
        <v>105.04228841492993</v>
      </c>
      <c r="O133" s="261">
        <f>O132/O22</f>
        <v>38.495856458283384</v>
      </c>
      <c r="P133" s="259">
        <f>P132/P22</f>
        <v>35.31826138921227</v>
      </c>
      <c r="Q133" s="260" t="e">
        <f>IF(P133=0,0,R133/P133*100)</f>
        <v>#REF!</v>
      </c>
      <c r="R133" s="261" t="e">
        <f>R132/R22</f>
        <v>#REF!</v>
      </c>
    </row>
    <row r="134" spans="1:18" s="521" customFormat="1" ht="31.5" customHeight="1" thickBot="1">
      <c r="A134" s="517"/>
      <c r="B134" s="595" t="s">
        <v>135</v>
      </c>
      <c r="C134" s="596" t="s">
        <v>137</v>
      </c>
      <c r="D134" s="597" t="s">
        <v>109</v>
      </c>
      <c r="E134" s="1155">
        <v>9.598856322222224</v>
      </c>
      <c r="F134" s="1155">
        <v>11.05972195836257</v>
      </c>
      <c r="G134" s="276">
        <v>18.067428668994957</v>
      </c>
      <c r="H134" s="277">
        <f>(H132-H72)/H22</f>
        <v>23.703862859798967</v>
      </c>
      <c r="I134" s="276">
        <v>9.228261389212266</v>
      </c>
      <c r="J134" s="277">
        <v>9.595457812960804</v>
      </c>
      <c r="K134" s="1129">
        <v>9.228261389212266</v>
      </c>
      <c r="L134" s="1129">
        <v>9.595457812960804</v>
      </c>
      <c r="M134" s="276">
        <f>(M132-M72)/M22</f>
        <v>9.587960587282744</v>
      </c>
      <c r="N134" s="278">
        <f>IF(M134=0,0,O134/M134*100)</f>
        <v>105.40152273558114</v>
      </c>
      <c r="O134" s="277">
        <f>(O132-O72)/O22</f>
        <v>10.10585645828338</v>
      </c>
      <c r="P134" s="276">
        <f>(P132-P72)/P22</f>
        <v>9.228261389212266</v>
      </c>
      <c r="Q134" s="278" t="e">
        <f>IF(P134=0,0,R134/P134*100)</f>
        <v>#REF!</v>
      </c>
      <c r="R134" s="277" t="e">
        <f>(R132-R72)/R22</f>
        <v>#REF!</v>
      </c>
    </row>
    <row r="135" spans="1:18" s="521" customFormat="1" ht="29.25" thickBot="1">
      <c r="A135" s="517"/>
      <c r="B135" s="518" t="s">
        <v>138</v>
      </c>
      <c r="C135" s="591" t="s">
        <v>139</v>
      </c>
      <c r="D135" s="551" t="s">
        <v>30</v>
      </c>
      <c r="E135" s="1156">
        <v>0</v>
      </c>
      <c r="F135" s="1156">
        <v>0</v>
      </c>
      <c r="G135" s="166">
        <v>0</v>
      </c>
      <c r="H135" s="184">
        <f>SUM(H136:H138)</f>
        <v>0</v>
      </c>
      <c r="I135" s="166">
        <v>0</v>
      </c>
      <c r="J135" s="165">
        <v>0</v>
      </c>
      <c r="K135" s="185">
        <v>0</v>
      </c>
      <c r="L135" s="185">
        <v>0</v>
      </c>
      <c r="M135" s="166">
        <f>SUM(M136:M138)</f>
        <v>0</v>
      </c>
      <c r="N135" s="275">
        <f>IF(M135=0,0,O135/M135*100)</f>
        <v>0</v>
      </c>
      <c r="O135" s="184">
        <f>SUM(O136:O138)</f>
        <v>0</v>
      </c>
      <c r="P135" s="166">
        <f>SUM(P136:P138)</f>
        <v>0</v>
      </c>
      <c r="Q135" s="237" t="e">
        <f>R135/P135*100</f>
        <v>#DIV/0!</v>
      </c>
      <c r="R135" s="299">
        <f>SUM(R136:R138)</f>
        <v>0</v>
      </c>
    </row>
    <row r="136" spans="1:18" ht="15.75" customHeight="1" hidden="1">
      <c r="A136" s="598"/>
      <c r="B136" s="540" t="s">
        <v>140</v>
      </c>
      <c r="C136" s="509" t="s">
        <v>141</v>
      </c>
      <c r="D136" s="525" t="s">
        <v>30</v>
      </c>
      <c r="E136" s="525"/>
      <c r="F136" s="525"/>
      <c r="G136" s="256"/>
      <c r="H136" s="264"/>
      <c r="I136" s="217">
        <v>0</v>
      </c>
      <c r="J136" s="216">
        <v>0</v>
      </c>
      <c r="K136" s="1118">
        <v>0</v>
      </c>
      <c r="L136" s="1118">
        <v>0</v>
      </c>
      <c r="M136" s="234"/>
      <c r="N136" s="241"/>
      <c r="O136" s="238"/>
      <c r="P136" s="234">
        <f>M136</f>
        <v>0</v>
      </c>
      <c r="Q136" s="241"/>
      <c r="R136" s="238">
        <f>O136</f>
        <v>0</v>
      </c>
    </row>
    <row r="137" spans="1:18" ht="19.5" customHeight="1" hidden="1" thickBot="1">
      <c r="A137" s="599"/>
      <c r="B137" s="600" t="s">
        <v>142</v>
      </c>
      <c r="C137" s="601" t="s">
        <v>143</v>
      </c>
      <c r="D137" s="602" t="s">
        <v>30</v>
      </c>
      <c r="E137" s="602"/>
      <c r="F137" s="602"/>
      <c r="G137" s="276"/>
      <c r="H137" s="285"/>
      <c r="I137" s="211">
        <v>0</v>
      </c>
      <c r="J137" s="210">
        <v>0</v>
      </c>
      <c r="K137" s="1192">
        <v>0</v>
      </c>
      <c r="L137" s="1192">
        <v>0</v>
      </c>
      <c r="M137" s="286"/>
      <c r="N137" s="603"/>
      <c r="O137" s="287"/>
      <c r="P137" s="239">
        <f>M137</f>
        <v>0</v>
      </c>
      <c r="Q137" s="841"/>
      <c r="R137" s="240">
        <f>O137</f>
        <v>0</v>
      </c>
    </row>
    <row r="138" spans="1:18" ht="32.25" customHeight="1" hidden="1" thickBot="1">
      <c r="A138" s="599"/>
      <c r="B138" s="592" t="s">
        <v>145</v>
      </c>
      <c r="C138" s="604" t="s">
        <v>158</v>
      </c>
      <c r="D138" s="605" t="s">
        <v>30</v>
      </c>
      <c r="E138" s="1157"/>
      <c r="F138" s="1157"/>
      <c r="G138" s="1177"/>
      <c r="H138" s="293"/>
      <c r="I138" s="1186">
        <v>0</v>
      </c>
      <c r="J138" s="262">
        <v>0</v>
      </c>
      <c r="K138" s="1083">
        <v>0</v>
      </c>
      <c r="L138" s="1083">
        <v>0</v>
      </c>
      <c r="M138" s="297"/>
      <c r="N138" s="606"/>
      <c r="O138" s="298"/>
      <c r="P138" s="842">
        <f>M138</f>
        <v>0</v>
      </c>
      <c r="Q138" s="615"/>
      <c r="R138" s="651">
        <f>O138</f>
        <v>0</v>
      </c>
    </row>
    <row r="139" spans="1:18" s="557" customFormat="1" ht="22.5" customHeight="1" thickBot="1">
      <c r="A139" s="556"/>
      <c r="B139" s="518" t="s">
        <v>151</v>
      </c>
      <c r="C139" s="591" t="s">
        <v>146</v>
      </c>
      <c r="D139" s="548" t="s">
        <v>30</v>
      </c>
      <c r="E139" s="520">
        <v>0</v>
      </c>
      <c r="F139" s="520">
        <v>0</v>
      </c>
      <c r="G139" s="1090">
        <v>0</v>
      </c>
      <c r="H139" s="172">
        <f>H140+H142</f>
        <v>0</v>
      </c>
      <c r="I139" s="1090">
        <v>0</v>
      </c>
      <c r="J139" s="173">
        <v>0</v>
      </c>
      <c r="K139" s="292">
        <v>0</v>
      </c>
      <c r="L139" s="292">
        <v>0</v>
      </c>
      <c r="M139" s="288">
        <f>M140+M142</f>
        <v>0</v>
      </c>
      <c r="N139" s="1112">
        <f>IF(M139=0,0,O139/M139*100)</f>
        <v>0</v>
      </c>
      <c r="O139" s="1113">
        <f>O140+O142</f>
        <v>0</v>
      </c>
      <c r="P139" s="1090">
        <f>P140+P142</f>
        <v>0</v>
      </c>
      <c r="Q139" s="219">
        <f>IF(P139=0,0,R139/P139*100)</f>
        <v>0</v>
      </c>
      <c r="R139" s="1094">
        <f>R140+R142</f>
        <v>0</v>
      </c>
    </row>
    <row r="140" spans="1:18" s="521" customFormat="1" ht="14.25" customHeight="1" hidden="1" thickBot="1">
      <c r="A140" s="517"/>
      <c r="B140" s="537" t="s">
        <v>836</v>
      </c>
      <c r="C140" s="593" t="s">
        <v>838</v>
      </c>
      <c r="D140" s="532" t="s">
        <v>30</v>
      </c>
      <c r="E140" s="504">
        <v>0</v>
      </c>
      <c r="F140" s="504">
        <v>0</v>
      </c>
      <c r="G140" s="259">
        <v>0</v>
      </c>
      <c r="H140" s="261">
        <f>IF(Титульный!$B$19="упрощенная система налогообложения",0,H142*0.25)</f>
        <v>0</v>
      </c>
      <c r="I140" s="607">
        <v>0</v>
      </c>
      <c r="J140" s="608">
        <v>0</v>
      </c>
      <c r="K140" s="1130">
        <v>0</v>
      </c>
      <c r="L140" s="1130">
        <v>0</v>
      </c>
      <c r="M140" s="607">
        <f>IF(Титульный!$B$19="упрощенная система налогообложения",0,M142*0.25)</f>
        <v>0</v>
      </c>
      <c r="N140" s="260"/>
      <c r="O140" s="608">
        <f>IF(Титульный!$B$19="упрощенная система налогообложения",0,O142*0.25)</f>
        <v>0</v>
      </c>
      <c r="P140" s="607">
        <f>IF(Титульный!$B$19="упрощенная система налогообложения",0,P142*0.25)</f>
        <v>0</v>
      </c>
      <c r="Q140" s="260"/>
      <c r="R140" s="608">
        <f>IF(Титульный!$B$19="упрощенная система налогообложения",0,R142*0.25)</f>
        <v>0</v>
      </c>
    </row>
    <row r="141" spans="1:18" s="521" customFormat="1" ht="42" customHeight="1" hidden="1">
      <c r="A141" s="517"/>
      <c r="B141" s="537" t="s">
        <v>837</v>
      </c>
      <c r="C141" s="593" t="s">
        <v>839</v>
      </c>
      <c r="D141" s="541" t="s">
        <v>30</v>
      </c>
      <c r="E141" s="525"/>
      <c r="F141" s="525"/>
      <c r="G141" s="256"/>
      <c r="H141" s="264"/>
      <c r="I141" s="217">
        <v>0</v>
      </c>
      <c r="J141" s="216">
        <v>0</v>
      </c>
      <c r="K141" s="1118">
        <v>0</v>
      </c>
      <c r="L141" s="1118">
        <v>0</v>
      </c>
      <c r="M141" s="234"/>
      <c r="N141" s="241"/>
      <c r="O141" s="238"/>
      <c r="P141" s="234">
        <f>M141</f>
        <v>0</v>
      </c>
      <c r="Q141" s="241"/>
      <c r="R141" s="238">
        <f>O141</f>
        <v>0</v>
      </c>
    </row>
    <row r="142" spans="1:18" s="521" customFormat="1" ht="27.75" customHeight="1" hidden="1">
      <c r="A142" s="517"/>
      <c r="B142" s="540" t="s">
        <v>607</v>
      </c>
      <c r="C142" s="509" t="s">
        <v>147</v>
      </c>
      <c r="D142" s="541" t="s">
        <v>30</v>
      </c>
      <c r="E142" s="510">
        <v>0</v>
      </c>
      <c r="F142" s="510">
        <v>0</v>
      </c>
      <c r="G142" s="229">
        <v>0</v>
      </c>
      <c r="H142" s="244">
        <f>SUM(H143:H144)</f>
        <v>0</v>
      </c>
      <c r="I142" s="229">
        <v>0</v>
      </c>
      <c r="J142" s="244">
        <v>0</v>
      </c>
      <c r="K142" s="1124">
        <v>0</v>
      </c>
      <c r="L142" s="1124">
        <v>0</v>
      </c>
      <c r="M142" s="229">
        <f>SUM(M143:M144)</f>
        <v>0</v>
      </c>
      <c r="N142" s="243"/>
      <c r="O142" s="244">
        <f>SUM(O143:O144)</f>
        <v>0</v>
      </c>
      <c r="P142" s="229">
        <f>SUM(P143:P144)</f>
        <v>0</v>
      </c>
      <c r="Q142" s="243"/>
      <c r="R142" s="244">
        <f>SUM(R143:R144)</f>
        <v>0</v>
      </c>
    </row>
    <row r="143" spans="1:18" s="374" customFormat="1" ht="24" customHeight="1" hidden="1">
      <c r="A143" s="522"/>
      <c r="B143" s="540" t="s">
        <v>608</v>
      </c>
      <c r="C143" s="516" t="s">
        <v>149</v>
      </c>
      <c r="D143" s="541" t="s">
        <v>30</v>
      </c>
      <c r="E143" s="510">
        <v>0</v>
      </c>
      <c r="F143" s="510">
        <v>0</v>
      </c>
      <c r="G143" s="543">
        <v>0</v>
      </c>
      <c r="H143" s="590">
        <f>'Кап. вложения'!F33</f>
        <v>0</v>
      </c>
      <c r="I143" s="511">
        <v>0</v>
      </c>
      <c r="J143" s="937">
        <v>0</v>
      </c>
      <c r="K143" s="1131">
        <v>0</v>
      </c>
      <c r="L143" s="1131">
        <v>0</v>
      </c>
      <c r="M143" s="511">
        <f>'Кап. вложения'!L33</f>
        <v>0</v>
      </c>
      <c r="N143" s="243">
        <f>IF(M143=0,0,O143/M143*100)</f>
        <v>0</v>
      </c>
      <c r="O143" s="937">
        <f>'Кап. вложения'!N33</f>
        <v>0</v>
      </c>
      <c r="P143" s="162">
        <f>M143</f>
        <v>0</v>
      </c>
      <c r="Q143" s="243">
        <f>IF(P143=0,0,R143/P143*100)</f>
        <v>0</v>
      </c>
      <c r="R143" s="251">
        <f>O143</f>
        <v>0</v>
      </c>
    </row>
    <row r="144" spans="1:18" s="374" customFormat="1" ht="19.5" customHeight="1" hidden="1" thickBot="1">
      <c r="A144" s="517"/>
      <c r="B144" s="540" t="s">
        <v>609</v>
      </c>
      <c r="C144" s="516" t="s">
        <v>150</v>
      </c>
      <c r="D144" s="609" t="s">
        <v>30</v>
      </c>
      <c r="E144" s="620"/>
      <c r="F144" s="620"/>
      <c r="G144" s="276"/>
      <c r="H144" s="285"/>
      <c r="I144" s="211">
        <v>0</v>
      </c>
      <c r="J144" s="210">
        <v>0</v>
      </c>
      <c r="K144" s="1192">
        <v>0</v>
      </c>
      <c r="L144" s="1192">
        <v>0</v>
      </c>
      <c r="M144" s="1291"/>
      <c r="N144" s="278">
        <f>IF(M144=0,0,O144/M144*100)</f>
        <v>0</v>
      </c>
      <c r="O144" s="287"/>
      <c r="P144" s="211">
        <f>M144</f>
        <v>0</v>
      </c>
      <c r="Q144" s="278">
        <f>IF(P144=0,0,R144/P144*100)</f>
        <v>0</v>
      </c>
      <c r="R144" s="287">
        <f>O144</f>
        <v>0</v>
      </c>
    </row>
    <row r="145" spans="1:18" s="374" customFormat="1" ht="19.5" customHeight="1" hidden="1" thickBot="1">
      <c r="A145" s="517"/>
      <c r="B145" s="544"/>
      <c r="C145" s="1084" t="s">
        <v>879</v>
      </c>
      <c r="D145" s="1078"/>
      <c r="E145" s="1158"/>
      <c r="F145" s="1158"/>
      <c r="G145" s="1178"/>
      <c r="H145" s="293"/>
      <c r="I145" s="1079">
        <v>0</v>
      </c>
      <c r="J145" s="1080"/>
      <c r="K145" s="1083">
        <v>0</v>
      </c>
      <c r="L145" s="1083"/>
      <c r="M145" s="1079"/>
      <c r="N145" s="1080"/>
      <c r="O145" s="298"/>
      <c r="P145" s="1079">
        <f>M145</f>
        <v>0</v>
      </c>
      <c r="Q145" s="1081"/>
      <c r="R145" s="1082"/>
    </row>
    <row r="146" spans="1:18" ht="26.25" customHeight="1" hidden="1" thickBot="1">
      <c r="A146" s="610"/>
      <c r="B146" s="611" t="s">
        <v>153</v>
      </c>
      <c r="C146" s="612" t="s">
        <v>152</v>
      </c>
      <c r="D146" s="613" t="s">
        <v>30</v>
      </c>
      <c r="E146" s="1159"/>
      <c r="F146" s="1159"/>
      <c r="G146" s="1178"/>
      <c r="H146" s="293"/>
      <c r="I146" s="1079">
        <v>0</v>
      </c>
      <c r="J146" s="1080"/>
      <c r="K146" s="1083">
        <v>0</v>
      </c>
      <c r="L146" s="1083"/>
      <c r="M146" s="294"/>
      <c r="N146" s="614"/>
      <c r="O146" s="295"/>
      <c r="P146" s="294">
        <f>M146</f>
        <v>0</v>
      </c>
      <c r="Q146" s="615"/>
      <c r="R146" s="296"/>
    </row>
    <row r="147" spans="1:18" s="557" customFormat="1" ht="30" customHeight="1" thickBot="1">
      <c r="A147" s="556"/>
      <c r="B147" s="518" t="s">
        <v>163</v>
      </c>
      <c r="C147" s="591" t="s">
        <v>154</v>
      </c>
      <c r="D147" s="548" t="s">
        <v>30</v>
      </c>
      <c r="E147" s="1160">
        <v>2790.797069</v>
      </c>
      <c r="F147" s="1160">
        <v>3012.2749762526314</v>
      </c>
      <c r="G147" s="288">
        <v>4550.856184</v>
      </c>
      <c r="H147" s="289">
        <f>H132+H135+H139+H146</f>
        <v>3210.748573817308</v>
      </c>
      <c r="I147" s="288">
        <v>4550.75798</v>
      </c>
      <c r="J147" s="290">
        <v>4722.454009699999</v>
      </c>
      <c r="K147" s="292">
        <v>4550.75798</v>
      </c>
      <c r="L147" s="292">
        <v>4722.454009699999</v>
      </c>
      <c r="M147" s="288">
        <f>M132+M135+M139+M146</f>
        <v>4722.089721671381</v>
      </c>
      <c r="N147" s="291">
        <f aca="true" t="shared" si="5" ref="N147:N156">IF(M147=0,0,O147/M147*100)</f>
        <v>105.04228841492991</v>
      </c>
      <c r="O147" s="289">
        <f>O132+O135+O139+O146</f>
        <v>4960.1911046498135</v>
      </c>
      <c r="P147" s="288">
        <f>P132+P135+P139+P146</f>
        <v>4550.75798</v>
      </c>
      <c r="Q147" s="291" t="e">
        <f aca="true" t="shared" si="6" ref="Q147:Q156">IF(P147=0,0,R147/P147*100)</f>
        <v>#REF!</v>
      </c>
      <c r="R147" s="289" t="e">
        <f>R132+R135+R139+R146</f>
        <v>#REF!</v>
      </c>
    </row>
    <row r="148" spans="1:18" s="558" customFormat="1" ht="18.75" customHeight="1">
      <c r="A148" s="507"/>
      <c r="B148" s="537" t="s">
        <v>594</v>
      </c>
      <c r="C148" s="616" t="s">
        <v>155</v>
      </c>
      <c r="D148" s="525" t="s">
        <v>30</v>
      </c>
      <c r="E148" s="525">
        <v>2655.417069</v>
      </c>
      <c r="F148" s="525">
        <v>2857.6485762526313</v>
      </c>
      <c r="G148" s="259">
        <v>3480.236184</v>
      </c>
      <c r="H148" s="261">
        <f>H29+H30+H58+H72+H131+H136+H36*H40*12/1000*(1+H42/100)</f>
        <v>2749.9363218173085</v>
      </c>
      <c r="I148" s="259">
        <v>4072.02798</v>
      </c>
      <c r="J148" s="261">
        <v>4240.724009699999</v>
      </c>
      <c r="K148" s="1128">
        <v>4072.02798</v>
      </c>
      <c r="L148" s="1128">
        <v>4240.724009699999</v>
      </c>
      <c r="M148" s="259">
        <f>M29+M30+M58+M72+M131+M136+M36*M40*12/1000*(1+M42/100)</f>
        <v>4287.965748338048</v>
      </c>
      <c r="N148" s="260">
        <f t="shared" si="5"/>
        <v>105.25931721972918</v>
      </c>
      <c r="O148" s="261">
        <f>O29+O30+O58+O72+O131+O136+O36*O40*12/1000*(1+O42/100)</f>
        <v>4513.48346931648</v>
      </c>
      <c r="P148" s="259">
        <f>P29+P30+P58+P72+P131+P136+P36*P40*12/1000*(1+P42/100)</f>
        <v>4072.02798</v>
      </c>
      <c r="Q148" s="260" t="e">
        <f t="shared" si="6"/>
        <v>#REF!</v>
      </c>
      <c r="R148" s="261" t="e">
        <f>R29+R30+R58+R72+R131+R136+R36*R40*12/1000*(1+R42/100)</f>
        <v>#REF!</v>
      </c>
    </row>
    <row r="149" spans="1:18" s="558" customFormat="1" ht="18" customHeight="1">
      <c r="A149" s="507"/>
      <c r="B149" s="540" t="s">
        <v>595</v>
      </c>
      <c r="C149" s="617" t="s">
        <v>156</v>
      </c>
      <c r="D149" s="510" t="s">
        <v>30</v>
      </c>
      <c r="E149" s="510">
        <v>62.48</v>
      </c>
      <c r="F149" s="510">
        <v>73.7264</v>
      </c>
      <c r="G149" s="229">
        <v>910.9</v>
      </c>
      <c r="H149" s="244">
        <f>H47+H50+H37*H40*12/1000*(1+H42/100)</f>
        <v>265.059152</v>
      </c>
      <c r="I149" s="229">
        <v>278.73</v>
      </c>
      <c r="J149" s="244">
        <v>281.73</v>
      </c>
      <c r="K149" s="1124">
        <v>278.73</v>
      </c>
      <c r="L149" s="1124">
        <v>281.73</v>
      </c>
      <c r="M149" s="229">
        <f>M47+M50+M37*M40*12/1000*(1+M42/100)</f>
        <v>254.73</v>
      </c>
      <c r="N149" s="243">
        <f t="shared" si="5"/>
        <v>104.93999999999998</v>
      </c>
      <c r="O149" s="244">
        <f>O47+O50+O37*O40*12/1000*(1+O42/100)</f>
        <v>267.31366199999997</v>
      </c>
      <c r="P149" s="229">
        <f>P47+P50+P37*P40*12/1000*(1+P42/100)</f>
        <v>278.73</v>
      </c>
      <c r="Q149" s="243">
        <f t="shared" si="6"/>
        <v>101.07631040792164</v>
      </c>
      <c r="R149" s="244">
        <f>R47+R50+R37*R40*12/1000*(1+R42/100)</f>
        <v>281.73</v>
      </c>
    </row>
    <row r="150" spans="1:18" s="558" customFormat="1" ht="18" customHeight="1">
      <c r="A150" s="507"/>
      <c r="B150" s="540" t="s">
        <v>610</v>
      </c>
      <c r="C150" s="617" t="s">
        <v>157</v>
      </c>
      <c r="D150" s="510" t="s">
        <v>30</v>
      </c>
      <c r="E150" s="510">
        <v>0</v>
      </c>
      <c r="F150" s="510">
        <v>0</v>
      </c>
      <c r="G150" s="229">
        <v>39.82</v>
      </c>
      <c r="H150" s="244">
        <f>H66+H68+H71+H57+H69</f>
        <v>0</v>
      </c>
      <c r="I150" s="229">
        <v>0</v>
      </c>
      <c r="J150" s="244">
        <v>0</v>
      </c>
      <c r="K150" s="1124">
        <v>0</v>
      </c>
      <c r="L150" s="1124">
        <v>0</v>
      </c>
      <c r="M150" s="229">
        <f>M66+M68+M71+M57+M69</f>
        <v>0</v>
      </c>
      <c r="N150" s="243">
        <f t="shared" si="5"/>
        <v>0</v>
      </c>
      <c r="O150" s="244">
        <f>O66+O68+O71+O57+O69</f>
        <v>0</v>
      </c>
      <c r="P150" s="229">
        <f>P66+P68+P71+P57+P69</f>
        <v>0</v>
      </c>
      <c r="Q150" s="243">
        <f t="shared" si="6"/>
        <v>0</v>
      </c>
      <c r="R150" s="244" t="e">
        <f>R66+R68+R71+R57+R69</f>
        <v>#REF!</v>
      </c>
    </row>
    <row r="151" spans="1:18" s="558" customFormat="1" ht="30">
      <c r="A151" s="507"/>
      <c r="B151" s="540" t="s">
        <v>611</v>
      </c>
      <c r="C151" s="617" t="s">
        <v>158</v>
      </c>
      <c r="D151" s="510" t="s">
        <v>30</v>
      </c>
      <c r="E151" s="510">
        <v>0</v>
      </c>
      <c r="F151" s="510">
        <v>0</v>
      </c>
      <c r="G151" s="229">
        <v>0</v>
      </c>
      <c r="H151" s="244">
        <f>H138</f>
        <v>0</v>
      </c>
      <c r="I151" s="229">
        <v>0</v>
      </c>
      <c r="J151" s="244">
        <v>0</v>
      </c>
      <c r="K151" s="1124">
        <v>0</v>
      </c>
      <c r="L151" s="1124">
        <v>0</v>
      </c>
      <c r="M151" s="229">
        <f>M138</f>
        <v>0</v>
      </c>
      <c r="N151" s="243">
        <f t="shared" si="5"/>
        <v>0</v>
      </c>
      <c r="O151" s="244">
        <f>O138</f>
        <v>0</v>
      </c>
      <c r="P151" s="229">
        <f>P138</f>
        <v>0</v>
      </c>
      <c r="Q151" s="243">
        <f t="shared" si="6"/>
        <v>0</v>
      </c>
      <c r="R151" s="244">
        <f>R138</f>
        <v>0</v>
      </c>
    </row>
    <row r="152" spans="1:18" s="558" customFormat="1" ht="20.25" customHeight="1">
      <c r="A152" s="507"/>
      <c r="B152" s="540" t="s">
        <v>612</v>
      </c>
      <c r="C152" s="617" t="s">
        <v>159</v>
      </c>
      <c r="D152" s="510" t="s">
        <v>30</v>
      </c>
      <c r="E152" s="510">
        <v>71.9</v>
      </c>
      <c r="F152" s="510">
        <v>71.9</v>
      </c>
      <c r="G152" s="229">
        <v>71.9</v>
      </c>
      <c r="H152" s="244">
        <f>H43</f>
        <v>90.7531</v>
      </c>
      <c r="I152" s="229">
        <v>90</v>
      </c>
      <c r="J152" s="244">
        <v>90</v>
      </c>
      <c r="K152" s="1124">
        <v>90</v>
      </c>
      <c r="L152" s="1124">
        <v>90</v>
      </c>
      <c r="M152" s="229">
        <f>M43</f>
        <v>89.39397333333335</v>
      </c>
      <c r="N152" s="243">
        <f t="shared" si="5"/>
        <v>100</v>
      </c>
      <c r="O152" s="244">
        <f>O43</f>
        <v>89.39397333333335</v>
      </c>
      <c r="P152" s="229">
        <f>P43</f>
        <v>90</v>
      </c>
      <c r="Q152" s="243">
        <f t="shared" si="6"/>
        <v>100</v>
      </c>
      <c r="R152" s="244">
        <f>R43</f>
        <v>90</v>
      </c>
    </row>
    <row r="153" spans="1:18" s="558" customFormat="1" ht="34.5" customHeight="1">
      <c r="A153" s="507"/>
      <c r="B153" s="540" t="s">
        <v>613</v>
      </c>
      <c r="C153" s="617" t="s">
        <v>160</v>
      </c>
      <c r="D153" s="510" t="s">
        <v>30</v>
      </c>
      <c r="E153" s="510">
        <v>0</v>
      </c>
      <c r="F153" s="510">
        <v>0</v>
      </c>
      <c r="G153" s="229">
        <v>23</v>
      </c>
      <c r="H153" s="244">
        <f>H54+H55+H56</f>
        <v>96</v>
      </c>
      <c r="I153" s="229">
        <v>90</v>
      </c>
      <c r="J153" s="244">
        <v>90</v>
      </c>
      <c r="K153" s="1124">
        <v>90</v>
      </c>
      <c r="L153" s="1124">
        <v>90</v>
      </c>
      <c r="M153" s="229">
        <f>M54+M55+M56</f>
        <v>90</v>
      </c>
      <c r="N153" s="243">
        <f t="shared" si="5"/>
        <v>100</v>
      </c>
      <c r="O153" s="244">
        <f>O54+O55+O56</f>
        <v>90</v>
      </c>
      <c r="P153" s="229">
        <f>P54+P55+P56</f>
        <v>90</v>
      </c>
      <c r="Q153" s="243">
        <f t="shared" si="6"/>
        <v>100</v>
      </c>
      <c r="R153" s="244">
        <f>R54+R55+R56</f>
        <v>90</v>
      </c>
    </row>
    <row r="154" spans="1:18" s="558" customFormat="1" ht="30">
      <c r="A154" s="507"/>
      <c r="B154" s="540" t="s">
        <v>614</v>
      </c>
      <c r="C154" s="617" t="s">
        <v>161</v>
      </c>
      <c r="D154" s="510" t="s">
        <v>30</v>
      </c>
      <c r="E154" s="510">
        <v>1</v>
      </c>
      <c r="F154" s="510">
        <v>9</v>
      </c>
      <c r="G154" s="229">
        <v>25</v>
      </c>
      <c r="H154" s="244">
        <f>H126+H140</f>
        <v>9</v>
      </c>
      <c r="I154" s="229">
        <v>20</v>
      </c>
      <c r="J154" s="244">
        <v>20</v>
      </c>
      <c r="K154" s="1124">
        <v>20</v>
      </c>
      <c r="L154" s="1124">
        <v>20</v>
      </c>
      <c r="M154" s="229">
        <f>M126+M140</f>
        <v>0</v>
      </c>
      <c r="N154" s="243">
        <f t="shared" si="5"/>
        <v>0</v>
      </c>
      <c r="O154" s="244">
        <f>O126+O140</f>
        <v>0</v>
      </c>
      <c r="P154" s="229">
        <f>P126+P140</f>
        <v>20</v>
      </c>
      <c r="Q154" s="243">
        <f t="shared" si="6"/>
        <v>100</v>
      </c>
      <c r="R154" s="244">
        <f>R126+R140</f>
        <v>20</v>
      </c>
    </row>
    <row r="155" spans="1:18" s="558" customFormat="1" ht="19.5" customHeight="1">
      <c r="A155" s="507"/>
      <c r="B155" s="540" t="s">
        <v>615</v>
      </c>
      <c r="C155" s="617" t="s">
        <v>162</v>
      </c>
      <c r="D155" s="510" t="s">
        <v>30</v>
      </c>
      <c r="E155" s="510">
        <v>0</v>
      </c>
      <c r="F155" s="510">
        <v>0</v>
      </c>
      <c r="G155" s="229">
        <v>0</v>
      </c>
      <c r="H155" s="244">
        <f>H142+H137</f>
        <v>0</v>
      </c>
      <c r="I155" s="229">
        <v>0</v>
      </c>
      <c r="J155" s="244">
        <v>0</v>
      </c>
      <c r="K155" s="1124">
        <v>0</v>
      </c>
      <c r="L155" s="1124">
        <v>0</v>
      </c>
      <c r="M155" s="229">
        <f>M142+M137</f>
        <v>0</v>
      </c>
      <c r="N155" s="243">
        <f t="shared" si="5"/>
        <v>0</v>
      </c>
      <c r="O155" s="244">
        <f>O142+O137</f>
        <v>0</v>
      </c>
      <c r="P155" s="229">
        <f>P142+P137</f>
        <v>0</v>
      </c>
      <c r="Q155" s="243">
        <f t="shared" si="6"/>
        <v>0</v>
      </c>
      <c r="R155" s="244">
        <f>R142+R137</f>
        <v>0</v>
      </c>
    </row>
    <row r="156" spans="1:18" s="558" customFormat="1" ht="16.5" customHeight="1" thickBot="1">
      <c r="A156" s="507"/>
      <c r="B156" s="618" t="s">
        <v>616</v>
      </c>
      <c r="C156" s="619" t="s">
        <v>152</v>
      </c>
      <c r="D156" s="620" t="s">
        <v>30</v>
      </c>
      <c r="E156" s="620">
        <v>0</v>
      </c>
      <c r="F156" s="620">
        <v>0</v>
      </c>
      <c r="G156" s="276">
        <v>0</v>
      </c>
      <c r="H156" s="277">
        <f>H146</f>
        <v>0</v>
      </c>
      <c r="I156" s="276">
        <v>0</v>
      </c>
      <c r="J156" s="277">
        <v>0</v>
      </c>
      <c r="K156" s="1129">
        <v>0</v>
      </c>
      <c r="L156" s="1129">
        <v>0</v>
      </c>
      <c r="M156" s="276">
        <f>M146</f>
        <v>0</v>
      </c>
      <c r="N156" s="278">
        <f t="shared" si="5"/>
        <v>0</v>
      </c>
      <c r="O156" s="277">
        <f>O146</f>
        <v>0</v>
      </c>
      <c r="P156" s="276">
        <f>M156</f>
        <v>0</v>
      </c>
      <c r="Q156" s="278">
        <f t="shared" si="6"/>
        <v>0</v>
      </c>
      <c r="R156" s="277">
        <f>R146</f>
        <v>0</v>
      </c>
    </row>
    <row r="157" spans="1:18" s="560" customFormat="1" ht="21" customHeight="1" hidden="1" thickBot="1">
      <c r="A157" s="559"/>
      <c r="B157" s="621" t="s">
        <v>165</v>
      </c>
      <c r="C157" s="622" t="s">
        <v>591</v>
      </c>
      <c r="D157" s="623" t="s">
        <v>30</v>
      </c>
      <c r="E157" s="1161">
        <v>0</v>
      </c>
      <c r="F157" s="1161">
        <v>0</v>
      </c>
      <c r="G157" s="279">
        <v>0</v>
      </c>
      <c r="H157" s="280">
        <f>H158+H159</f>
        <v>0</v>
      </c>
      <c r="I157" s="279">
        <v>0</v>
      </c>
      <c r="J157" s="281">
        <v>0</v>
      </c>
      <c r="K157" s="283">
        <v>0</v>
      </c>
      <c r="L157" s="283">
        <v>0</v>
      </c>
      <c r="M157" s="279">
        <f>M158+M159</f>
        <v>0</v>
      </c>
      <c r="N157" s="282"/>
      <c r="O157" s="280">
        <f>O158+O159</f>
        <v>0</v>
      </c>
      <c r="P157" s="279">
        <f>M157</f>
        <v>0</v>
      </c>
      <c r="Q157" s="282"/>
      <c r="R157" s="280">
        <f>R158+R159</f>
        <v>0</v>
      </c>
    </row>
    <row r="158" spans="1:18" s="521" customFormat="1" ht="28.5" customHeight="1" hidden="1" thickBot="1">
      <c r="A158" s="517"/>
      <c r="B158" s="624" t="s">
        <v>440</v>
      </c>
      <c r="C158" s="625" t="s">
        <v>592</v>
      </c>
      <c r="D158" s="609" t="s">
        <v>30</v>
      </c>
      <c r="E158" s="1158"/>
      <c r="F158" s="1158"/>
      <c r="G158" s="1179"/>
      <c r="H158" s="650"/>
      <c r="I158" s="1179"/>
      <c r="J158" s="1187"/>
      <c r="K158" s="1193"/>
      <c r="L158" s="1193"/>
      <c r="M158" s="649"/>
      <c r="N158" s="284"/>
      <c r="O158" s="650"/>
      <c r="P158" s="649"/>
      <c r="Q158" s="284"/>
      <c r="R158" s="650"/>
    </row>
    <row r="159" spans="1:18" s="521" customFormat="1" ht="84" customHeight="1" hidden="1" thickBot="1">
      <c r="A159" s="517"/>
      <c r="B159" s="624" t="s">
        <v>443</v>
      </c>
      <c r="C159" s="625" t="s">
        <v>593</v>
      </c>
      <c r="D159" s="609" t="s">
        <v>30</v>
      </c>
      <c r="E159" s="1158"/>
      <c r="F159" s="1158"/>
      <c r="G159" s="1179"/>
      <c r="H159" s="650"/>
      <c r="I159" s="1179"/>
      <c r="J159" s="1187"/>
      <c r="K159" s="1193"/>
      <c r="L159" s="1193"/>
      <c r="M159" s="649"/>
      <c r="N159" s="284"/>
      <c r="O159" s="650"/>
      <c r="P159" s="649"/>
      <c r="Q159" s="284"/>
      <c r="R159" s="650"/>
    </row>
    <row r="160" spans="1:18" s="630" customFormat="1" ht="30.75" customHeight="1" thickBot="1">
      <c r="A160" s="626"/>
      <c r="B160" s="627" t="s">
        <v>167</v>
      </c>
      <c r="C160" s="628" t="s">
        <v>596</v>
      </c>
      <c r="D160" s="629" t="s">
        <v>30</v>
      </c>
      <c r="E160" s="1162">
        <v>2790.797069</v>
      </c>
      <c r="F160" s="1162">
        <v>3012.2749762526314</v>
      </c>
      <c r="G160" s="174">
        <v>4550.856184</v>
      </c>
      <c r="H160" s="175">
        <f>H157+H147</f>
        <v>3210.748573817308</v>
      </c>
      <c r="I160" s="174">
        <v>4550.75798</v>
      </c>
      <c r="J160" s="176">
        <v>4722.454009699999</v>
      </c>
      <c r="K160" s="178">
        <v>4550.75798</v>
      </c>
      <c r="L160" s="178">
        <v>4722.454009699999</v>
      </c>
      <c r="M160" s="174">
        <f>M157+M147</f>
        <v>4722.089721671381</v>
      </c>
      <c r="N160" s="177"/>
      <c r="O160" s="175">
        <f>O157+O147</f>
        <v>4960.1911046498135</v>
      </c>
      <c r="P160" s="174">
        <f>P157+P147</f>
        <v>4550.75798</v>
      </c>
      <c r="Q160" s="177"/>
      <c r="R160" s="175" t="e">
        <f>R157+R147</f>
        <v>#REF!</v>
      </c>
    </row>
    <row r="161" spans="1:18" s="576" customFormat="1" ht="21" customHeight="1" thickBot="1">
      <c r="A161" s="468"/>
      <c r="B161" s="631" t="s">
        <v>169</v>
      </c>
      <c r="C161" s="632" t="s">
        <v>164</v>
      </c>
      <c r="D161" s="633" t="s">
        <v>109</v>
      </c>
      <c r="E161" s="1163">
        <v>31.01</v>
      </c>
      <c r="F161" s="1163">
        <v>33.47</v>
      </c>
      <c r="G161" s="179">
        <v>35.32</v>
      </c>
      <c r="H161" s="180">
        <f>ROUND(H160/H22,2)</f>
        <v>48.49</v>
      </c>
      <c r="I161" s="179">
        <v>35.32</v>
      </c>
      <c r="J161" s="181">
        <v>36.65</v>
      </c>
      <c r="K161" s="183">
        <v>35.32</v>
      </c>
      <c r="L161" s="183">
        <v>36.65</v>
      </c>
      <c r="M161" s="179">
        <f>ROUND(M160/M22,2)</f>
        <v>36.65</v>
      </c>
      <c r="N161" s="182">
        <f>O161/M161*100</f>
        <v>105.04774897680764</v>
      </c>
      <c r="O161" s="180">
        <f>ROUND(O160/O22,2)</f>
        <v>38.5</v>
      </c>
      <c r="P161" s="179">
        <f>ROUND(P160/P22,2)</f>
        <v>35.32</v>
      </c>
      <c r="Q161" s="182" t="e">
        <f>R161/P161*100</f>
        <v>#REF!</v>
      </c>
      <c r="R161" s="180" t="e">
        <f>ROUND(R160/R22,2)</f>
        <v>#REF!</v>
      </c>
    </row>
    <row r="162" spans="1:18" s="576" customFormat="1" ht="21" customHeight="1" thickBot="1">
      <c r="A162" s="468"/>
      <c r="B162" s="631" t="s">
        <v>1146</v>
      </c>
      <c r="C162" s="632" t="s">
        <v>1147</v>
      </c>
      <c r="D162" s="633" t="s">
        <v>109</v>
      </c>
      <c r="E162" s="1163"/>
      <c r="F162" s="1163"/>
      <c r="G162" s="179">
        <f>IF($B$11="Система налогооблажения: Общая система налогообложения",ROUND(G161*1.18,2),G161)</f>
        <v>35.32</v>
      </c>
      <c r="H162" s="180">
        <f>IF($B$11="Система налогооблажения: Общая система налогообложения",ROUND(H161*1.18,2),H161)</f>
        <v>48.49</v>
      </c>
      <c r="I162" s="179">
        <f>IF($B$11="Система налогооблажения: Общая система налогообложения",ROUND(I161*1.18,2),I161)</f>
        <v>35.32</v>
      </c>
      <c r="J162" s="181">
        <f>IF($B$11="Система налогооблажения: Общая система налогообложения",ROUND(J161*1.18,2),J161)</f>
        <v>36.65</v>
      </c>
      <c r="K162" s="183"/>
      <c r="L162" s="183"/>
      <c r="M162" s="179">
        <f>IF($B$11="Система налогооблажения: Общая система налогообложения",ROUND(M161*1.18,2),M161)</f>
        <v>36.65</v>
      </c>
      <c r="N162" s="182"/>
      <c r="O162" s="180">
        <f>IF($B$11="Система налогооблажения: Общая система налогообложения",ROUND(O161*1.18,2),O161)</f>
        <v>38.5</v>
      </c>
      <c r="P162" s="179"/>
      <c r="Q162" s="182"/>
      <c r="R162" s="180"/>
    </row>
    <row r="163" spans="1:18" s="558" customFormat="1" ht="15" customHeight="1" hidden="1" thickBot="1">
      <c r="A163" s="507"/>
      <c r="B163" s="518" t="s">
        <v>171</v>
      </c>
      <c r="C163" s="591" t="s">
        <v>166</v>
      </c>
      <c r="D163" s="551" t="s">
        <v>20</v>
      </c>
      <c r="E163" s="1156"/>
      <c r="F163" s="1156"/>
      <c r="G163" s="166">
        <v>107.94621026894866</v>
      </c>
      <c r="H163" s="184"/>
      <c r="I163" s="166" t="s">
        <v>1038</v>
      </c>
      <c r="J163" s="267">
        <v>103.76557191392979</v>
      </c>
      <c r="K163" s="1132" t="s">
        <v>1038</v>
      </c>
      <c r="L163" s="1132">
        <v>103.76557191392979</v>
      </c>
      <c r="M163" s="268">
        <f>IF(M161/J161*100&lt;&gt;100,"ОШИБКА",M161/J161*100)</f>
        <v>100</v>
      </c>
      <c r="N163" s="165"/>
      <c r="O163" s="269">
        <f>O161/M161*100</f>
        <v>105.04774897680764</v>
      </c>
      <c r="P163" s="268" t="str">
        <f>IF(P161/M161*100&lt;&gt;100,"ОШИБКА",P161/M161*100)</f>
        <v>ОШИБКА</v>
      </c>
      <c r="Q163" s="165"/>
      <c r="R163" s="184" t="e">
        <f>R161/P161*100</f>
        <v>#REF!</v>
      </c>
    </row>
    <row r="164" spans="1:18" s="558" customFormat="1" ht="23.25" customHeight="1" hidden="1" thickBot="1">
      <c r="A164" s="507"/>
      <c r="B164" s="518" t="s">
        <v>173</v>
      </c>
      <c r="C164" s="591" t="s">
        <v>168</v>
      </c>
      <c r="D164" s="634" t="s">
        <v>109</v>
      </c>
      <c r="E164" s="1164"/>
      <c r="F164" s="1164"/>
      <c r="G164" s="166"/>
      <c r="H164" s="184"/>
      <c r="I164" s="166"/>
      <c r="J164" s="165"/>
      <c r="K164" s="185"/>
      <c r="L164" s="185"/>
      <c r="M164" s="166"/>
      <c r="N164" s="165"/>
      <c r="O164" s="184"/>
      <c r="P164" s="166"/>
      <c r="Q164" s="165"/>
      <c r="R164" s="184"/>
    </row>
    <row r="165" spans="1:18" s="558" customFormat="1" ht="28.5" customHeight="1" hidden="1" thickBot="1">
      <c r="A165" s="507"/>
      <c r="B165" s="518" t="s">
        <v>175</v>
      </c>
      <c r="C165" s="591" t="s">
        <v>170</v>
      </c>
      <c r="D165" s="634" t="s">
        <v>109</v>
      </c>
      <c r="E165" s="1164">
        <v>31.01</v>
      </c>
      <c r="F165" s="1164">
        <v>33.47</v>
      </c>
      <c r="G165" s="166">
        <v>35.32</v>
      </c>
      <c r="H165" s="184">
        <f>H161+H164</f>
        <v>48.49</v>
      </c>
      <c r="I165" s="166">
        <v>35.32</v>
      </c>
      <c r="J165" s="165">
        <v>36.65</v>
      </c>
      <c r="K165" s="185">
        <v>35.32</v>
      </c>
      <c r="L165" s="185">
        <v>36.65</v>
      </c>
      <c r="M165" s="166">
        <f>M161+M164</f>
        <v>36.65</v>
      </c>
      <c r="N165" s="165"/>
      <c r="O165" s="184">
        <f>O161+O164</f>
        <v>38.5</v>
      </c>
      <c r="P165" s="166">
        <f>P161+P164</f>
        <v>35.32</v>
      </c>
      <c r="Q165" s="165"/>
      <c r="R165" s="184" t="e">
        <f>R161+R164</f>
        <v>#REF!</v>
      </c>
    </row>
    <row r="166" spans="1:18" s="558" customFormat="1" ht="29.25" customHeight="1" thickBot="1">
      <c r="A166" s="507"/>
      <c r="B166" s="518" t="s">
        <v>597</v>
      </c>
      <c r="C166" s="591" t="s">
        <v>172</v>
      </c>
      <c r="D166" s="551" t="s">
        <v>20</v>
      </c>
      <c r="E166" s="1156"/>
      <c r="F166" s="1156"/>
      <c r="G166" s="166">
        <v>107.94621026894866</v>
      </c>
      <c r="H166" s="184"/>
      <c r="I166" s="166">
        <v>92.33986928104575</v>
      </c>
      <c r="J166" s="165">
        <v>103.76557191392979</v>
      </c>
      <c r="K166" s="185">
        <v>90.30938378931221</v>
      </c>
      <c r="L166" s="185">
        <v>103.76557191392979</v>
      </c>
      <c r="M166" s="166">
        <f>M165/J165*100</f>
        <v>100</v>
      </c>
      <c r="N166" s="165"/>
      <c r="O166" s="184">
        <f>O165/M165*100</f>
        <v>105.04774897680764</v>
      </c>
      <c r="P166" s="166">
        <f>P165/M165*100</f>
        <v>96.37107776261938</v>
      </c>
      <c r="Q166" s="165"/>
      <c r="R166" s="184" t="e">
        <f>R165/P165*100</f>
        <v>#REF!</v>
      </c>
    </row>
    <row r="167" spans="1:18" s="558" customFormat="1" ht="15.75" thickBot="1">
      <c r="A167" s="507"/>
      <c r="B167" s="518" t="s">
        <v>617</v>
      </c>
      <c r="C167" s="591" t="s">
        <v>174</v>
      </c>
      <c r="D167" s="551" t="s">
        <v>20</v>
      </c>
      <c r="E167" s="1156">
        <v>0</v>
      </c>
      <c r="F167" s="1156">
        <v>0</v>
      </c>
      <c r="G167" s="166">
        <v>0</v>
      </c>
      <c r="H167" s="184">
        <f>H142/H132*100</f>
        <v>0</v>
      </c>
      <c r="I167" s="166">
        <v>0</v>
      </c>
      <c r="J167" s="165">
        <v>0</v>
      </c>
      <c r="K167" s="185">
        <v>0</v>
      </c>
      <c r="L167" s="185">
        <v>0</v>
      </c>
      <c r="M167" s="166">
        <f>M142/M132*100</f>
        <v>0</v>
      </c>
      <c r="N167" s="165"/>
      <c r="O167" s="184">
        <f>O142/O132*100</f>
        <v>0</v>
      </c>
      <c r="P167" s="166">
        <f>P142/P132*100</f>
        <v>0</v>
      </c>
      <c r="Q167" s="165"/>
      <c r="R167" s="184" t="e">
        <f>R142/R132*100</f>
        <v>#REF!</v>
      </c>
    </row>
    <row r="168" spans="1:18" s="374" customFormat="1" ht="15.75" thickBot="1">
      <c r="A168" s="522"/>
      <c r="B168" s="833"/>
      <c r="C168" s="636"/>
      <c r="D168" s="635"/>
      <c r="E168" s="635"/>
      <c r="F168" s="635"/>
      <c r="G168" s="637"/>
      <c r="H168" s="637"/>
      <c r="I168" s="637"/>
      <c r="J168" s="637"/>
      <c r="K168" s="637"/>
      <c r="L168" s="637"/>
      <c r="M168" s="638"/>
      <c r="N168" s="637"/>
      <c r="O168" s="639"/>
      <c r="P168" s="637"/>
      <c r="Q168" s="637"/>
      <c r="R168" s="637"/>
    </row>
    <row r="169" spans="1:18" s="576" customFormat="1" ht="29.25" thickBot="1">
      <c r="A169" s="468"/>
      <c r="B169" s="140" t="s">
        <v>618</v>
      </c>
      <c r="C169" s="141" t="s">
        <v>176</v>
      </c>
      <c r="D169" s="1018"/>
      <c r="E169" s="1165"/>
      <c r="F169" s="1165"/>
      <c r="G169" s="1012"/>
      <c r="H169" s="167"/>
      <c r="I169" s="168">
        <v>4550.75798</v>
      </c>
      <c r="J169" s="169">
        <v>4722.454009699999</v>
      </c>
      <c r="K169" s="1133">
        <v>4550.75798</v>
      </c>
      <c r="L169" s="1133">
        <v>4722.454009699999</v>
      </c>
      <c r="M169" s="170">
        <f>M170+M174+M175+M176</f>
        <v>4722.089721671381</v>
      </c>
      <c r="N169" s="167"/>
      <c r="O169" s="171">
        <f>O170+O174+O175+O176</f>
        <v>4960.1911046498135</v>
      </c>
      <c r="P169" s="170">
        <f>P170+P174+P175+P176</f>
        <v>4550.75798</v>
      </c>
      <c r="Q169" s="167"/>
      <c r="R169" s="171" t="e">
        <f>R170+R174+R175+R176</f>
        <v>#REF!</v>
      </c>
    </row>
    <row r="170" spans="1:18" s="576" customFormat="1" ht="21" customHeight="1">
      <c r="A170" s="468"/>
      <c r="B170" s="316" t="s">
        <v>619</v>
      </c>
      <c r="C170" s="142" t="s">
        <v>177</v>
      </c>
      <c r="D170" s="1004"/>
      <c r="E170" s="1100" t="s">
        <v>178</v>
      </c>
      <c r="F170" s="1100"/>
      <c r="G170" s="1065"/>
      <c r="H170" s="1066"/>
      <c r="I170" s="1066">
        <v>4460.75798</v>
      </c>
      <c r="J170" s="1066">
        <v>4632.454009699999</v>
      </c>
      <c r="K170" s="1066">
        <v>4460.75798</v>
      </c>
      <c r="L170" s="1066">
        <v>4632.454009699999</v>
      </c>
      <c r="M170" s="187">
        <f>M171+M172+M173</f>
        <v>4632.695748338047</v>
      </c>
      <c r="N170" s="188"/>
      <c r="O170" s="189">
        <f>O171+O172+O173</f>
        <v>4870.79713131648</v>
      </c>
      <c r="P170" s="187">
        <f>P171+P172+P173</f>
        <v>4460.75798</v>
      </c>
      <c r="Q170" s="188"/>
      <c r="R170" s="189" t="e">
        <f>R171+R172+R173</f>
        <v>#REF!</v>
      </c>
    </row>
    <row r="171" spans="1:18" s="576" customFormat="1" ht="19.5" customHeight="1">
      <c r="A171" s="468"/>
      <c r="B171" s="144" t="s">
        <v>620</v>
      </c>
      <c r="C171" s="145" t="s">
        <v>845</v>
      </c>
      <c r="D171" s="1019" t="s">
        <v>30</v>
      </c>
      <c r="E171" s="1166"/>
      <c r="F171" s="1166"/>
      <c r="G171" s="1067">
        <v>1889.2181839999998</v>
      </c>
      <c r="H171" s="1067"/>
      <c r="I171" s="1067">
        <v>591.56148</v>
      </c>
      <c r="J171" s="1067">
        <v>607.0747392</v>
      </c>
      <c r="K171" s="1067">
        <v>591.56148</v>
      </c>
      <c r="L171" s="1067">
        <v>607.0747392</v>
      </c>
      <c r="M171" s="190">
        <f>M29+M34+M41+M47+M50+(M58-M62)+(M65-M69)</f>
        <v>580.0747392</v>
      </c>
      <c r="N171" s="186"/>
      <c r="O171" s="191">
        <f>O29+O34+O41+O47+O50+(O58-O62)+(O65-O69)</f>
        <v>608.7304313164799</v>
      </c>
      <c r="P171" s="1050">
        <f>P29+P34+P41+P47+P50+(P58-P62)+(P65-P69)</f>
        <v>591.56148</v>
      </c>
      <c r="Q171" s="186"/>
      <c r="R171" s="191" t="e">
        <f>R29+R34+R41+R47+R50+(R58-R62)+(R65-R69)</f>
        <v>#REF!</v>
      </c>
    </row>
    <row r="172" spans="1:18" s="576" customFormat="1" ht="42" customHeight="1">
      <c r="A172" s="468"/>
      <c r="B172" s="147" t="s">
        <v>621</v>
      </c>
      <c r="C172" s="148" t="s">
        <v>179</v>
      </c>
      <c r="D172" s="1019" t="s">
        <v>30</v>
      </c>
      <c r="E172" s="1166"/>
      <c r="F172" s="1166"/>
      <c r="G172" s="1067"/>
      <c r="H172" s="1067"/>
      <c r="I172" s="1067">
        <v>397.5</v>
      </c>
      <c r="J172" s="1067">
        <v>429.29999999999995</v>
      </c>
      <c r="K172" s="1067">
        <v>397.5</v>
      </c>
      <c r="L172" s="1067">
        <v>429.29999999999995</v>
      </c>
      <c r="M172" s="190">
        <f>M30+M62+M69</f>
        <v>475.9400091380481</v>
      </c>
      <c r="N172" s="186"/>
      <c r="O172" s="191">
        <f>O30+O62+O69</f>
        <v>514.0151999999999</v>
      </c>
      <c r="P172" s="1050">
        <f>P30+P62+P69</f>
        <v>397.5</v>
      </c>
      <c r="Q172" s="186"/>
      <c r="R172" s="191" t="e">
        <f>R30+R62+R69</f>
        <v>#REF!</v>
      </c>
    </row>
    <row r="173" spans="1:18" s="576" customFormat="1" ht="13.5" customHeight="1">
      <c r="A173" s="468"/>
      <c r="B173" s="149" t="s">
        <v>622</v>
      </c>
      <c r="C173" s="145" t="s">
        <v>180</v>
      </c>
      <c r="D173" s="1019" t="s">
        <v>30</v>
      </c>
      <c r="E173" s="1166"/>
      <c r="F173" s="1166"/>
      <c r="G173" s="1067"/>
      <c r="H173" s="1067"/>
      <c r="I173" s="1067">
        <v>3471.6965</v>
      </c>
      <c r="J173" s="1067">
        <v>3596.0792704999994</v>
      </c>
      <c r="K173" s="1067">
        <v>3471.6965</v>
      </c>
      <c r="L173" s="1067">
        <v>3596.0792704999994</v>
      </c>
      <c r="M173" s="190">
        <f>(M53+M126+M131+M135+M72+M140+M138)-M137</f>
        <v>3576.6809999999996</v>
      </c>
      <c r="N173" s="186"/>
      <c r="O173" s="191">
        <f>(O53+O126+O131+O135+O72+O140+O138)-O137</f>
        <v>3748.0515</v>
      </c>
      <c r="P173" s="1050">
        <f>(P53+P126+P131+P135+P72+P140+P138)-P137</f>
        <v>3471.6965</v>
      </c>
      <c r="Q173" s="186"/>
      <c r="R173" s="191">
        <f>(R53+R126+R131+R135+R72+R140+R138)-R137</f>
        <v>3596.0792704999994</v>
      </c>
    </row>
    <row r="174" spans="1:18" s="576" customFormat="1" ht="15">
      <c r="A174" s="468"/>
      <c r="B174" s="317" t="s">
        <v>623</v>
      </c>
      <c r="C174" s="150" t="s">
        <v>181</v>
      </c>
      <c r="D174" s="1019" t="s">
        <v>30</v>
      </c>
      <c r="E174" s="1166"/>
      <c r="F174" s="1166"/>
      <c r="G174" s="1067"/>
      <c r="H174" s="1067"/>
      <c r="I174" s="1067">
        <v>90</v>
      </c>
      <c r="J174" s="1067">
        <v>90</v>
      </c>
      <c r="K174" s="1067">
        <v>90</v>
      </c>
      <c r="L174" s="1067">
        <v>90</v>
      </c>
      <c r="M174" s="190">
        <f>M43</f>
        <v>89.39397333333335</v>
      </c>
      <c r="N174" s="186"/>
      <c r="O174" s="191">
        <f>O43</f>
        <v>89.39397333333335</v>
      </c>
      <c r="P174" s="1050">
        <f>P43</f>
        <v>90</v>
      </c>
      <c r="Q174" s="186"/>
      <c r="R174" s="191">
        <f>R43</f>
        <v>90</v>
      </c>
    </row>
    <row r="175" spans="1:18" s="576" customFormat="1" ht="19.5" customHeight="1">
      <c r="A175" s="468"/>
      <c r="B175" s="317" t="s">
        <v>624</v>
      </c>
      <c r="C175" s="145" t="s">
        <v>162</v>
      </c>
      <c r="D175" s="1019" t="s">
        <v>30</v>
      </c>
      <c r="E175" s="1166"/>
      <c r="F175" s="1166"/>
      <c r="G175" s="1067"/>
      <c r="H175" s="1067"/>
      <c r="I175" s="1067">
        <v>0</v>
      </c>
      <c r="J175" s="1067">
        <v>0</v>
      </c>
      <c r="K175" s="1067">
        <v>0</v>
      </c>
      <c r="L175" s="1067">
        <v>0</v>
      </c>
      <c r="M175" s="190">
        <f>M155</f>
        <v>0</v>
      </c>
      <c r="N175" s="186"/>
      <c r="O175" s="191">
        <f>O155</f>
        <v>0</v>
      </c>
      <c r="P175" s="1050">
        <f>P155</f>
        <v>0</v>
      </c>
      <c r="Q175" s="186"/>
      <c r="R175" s="191">
        <f>R155</f>
        <v>0</v>
      </c>
    </row>
    <row r="176" spans="1:18" s="576" customFormat="1" ht="15.75" thickBot="1">
      <c r="A176" s="468"/>
      <c r="B176" s="318" t="s">
        <v>625</v>
      </c>
      <c r="C176" s="151" t="s">
        <v>152</v>
      </c>
      <c r="D176" s="1020" t="s">
        <v>30</v>
      </c>
      <c r="E176" s="1167"/>
      <c r="F176" s="1167"/>
      <c r="G176" s="1068"/>
      <c r="H176" s="1068"/>
      <c r="I176" s="1068">
        <v>0</v>
      </c>
      <c r="J176" s="1068">
        <v>0</v>
      </c>
      <c r="K176" s="1068"/>
      <c r="L176" s="1068"/>
      <c r="M176" s="192">
        <f>M156</f>
        <v>0</v>
      </c>
      <c r="N176" s="193"/>
      <c r="O176" s="194">
        <f>O156</f>
        <v>0</v>
      </c>
      <c r="P176" s="192">
        <f>P156</f>
        <v>0</v>
      </c>
      <c r="Q176" s="193"/>
      <c r="R176" s="194">
        <f>R156</f>
        <v>0</v>
      </c>
    </row>
    <row r="177" spans="1:18" s="374" customFormat="1" ht="11.25" customHeight="1" thickBot="1">
      <c r="A177" s="522"/>
      <c r="B177" s="152"/>
      <c r="C177" s="153"/>
      <c r="D177" s="154"/>
      <c r="E177" s="154"/>
      <c r="F177" s="154"/>
      <c r="G177" s="155"/>
      <c r="H177" s="156"/>
      <c r="I177" s="157"/>
      <c r="J177" s="158"/>
      <c r="K177" s="1134"/>
      <c r="L177" s="1134"/>
      <c r="M177" s="159"/>
      <c r="N177" s="155"/>
      <c r="O177" s="160"/>
      <c r="P177" s="159"/>
      <c r="Q177" s="155"/>
      <c r="R177" s="160"/>
    </row>
    <row r="178" spans="1:18" s="374" customFormat="1" ht="34.5" customHeight="1">
      <c r="A178" s="522"/>
      <c r="B178" s="881">
        <v>18</v>
      </c>
      <c r="C178" s="882" t="s">
        <v>182</v>
      </c>
      <c r="D178" s="1021"/>
      <c r="E178" s="1168"/>
      <c r="F178" s="1168"/>
      <c r="G178" s="1101"/>
      <c r="H178" s="1102"/>
      <c r="I178" s="1102">
        <v>0</v>
      </c>
      <c r="J178" s="1102"/>
      <c r="K178" s="1102"/>
      <c r="L178" s="1102"/>
      <c r="M178" s="1479">
        <v>1</v>
      </c>
      <c r="N178" s="1480"/>
      <c r="O178" s="1481"/>
      <c r="P178" s="1479">
        <f>IF(Титульный!$B$5="2016 - 2018",0,1)</f>
        <v>1</v>
      </c>
      <c r="Q178" s="1480"/>
      <c r="R178" s="1481"/>
    </row>
    <row r="179" spans="1:18" s="374" customFormat="1" ht="34.5" customHeight="1" hidden="1">
      <c r="A179" s="522"/>
      <c r="B179" s="883">
        <v>19</v>
      </c>
      <c r="C179" s="884" t="s">
        <v>702</v>
      </c>
      <c r="D179" s="1022"/>
      <c r="E179" s="1169"/>
      <c r="F179" s="1169"/>
      <c r="G179" s="1103"/>
      <c r="H179" s="1104"/>
      <c r="I179" s="1104">
        <v>82.03712691891891</v>
      </c>
      <c r="J179" s="1104"/>
      <c r="K179" s="1104"/>
      <c r="L179" s="1104"/>
      <c r="M179" s="1482">
        <f>O171/'ПП ВО'!$F$44</f>
        <v>78.3457014744884</v>
      </c>
      <c r="N179" s="1483"/>
      <c r="O179" s="1484"/>
      <c r="P179" s="1482" t="e">
        <f>R171/'ПП ВО'!$F$44</f>
        <v>#REF!</v>
      </c>
      <c r="Q179" s="1483"/>
      <c r="R179" s="1484"/>
    </row>
    <row r="180" spans="1:18" s="576" customFormat="1" ht="30" customHeight="1" thickBot="1">
      <c r="A180" s="468"/>
      <c r="B180" s="883">
        <v>20</v>
      </c>
      <c r="C180" s="885" t="s">
        <v>183</v>
      </c>
      <c r="D180" s="1019"/>
      <c r="E180" s="1166"/>
      <c r="F180" s="1166"/>
      <c r="G180" s="1104"/>
      <c r="H180" s="1105"/>
      <c r="I180" s="1105">
        <v>6.400000000000006</v>
      </c>
      <c r="J180" s="1104"/>
      <c r="K180" s="1104"/>
      <c r="L180" s="1104"/>
      <c r="M180" s="1482">
        <v>6</v>
      </c>
      <c r="N180" s="1483"/>
      <c r="O180" s="1484"/>
      <c r="P180" s="1482">
        <v>6.400000000000006</v>
      </c>
      <c r="Q180" s="1483"/>
      <c r="R180" s="1484"/>
    </row>
    <row r="181" spans="1:18" s="374" customFormat="1" ht="18.75" customHeight="1" hidden="1" thickBot="1">
      <c r="A181" s="522"/>
      <c r="B181" s="1023">
        <v>21</v>
      </c>
      <c r="C181" s="1024" t="s">
        <v>184</v>
      </c>
      <c r="D181" s="1025"/>
      <c r="E181" s="1170"/>
      <c r="F181" s="1170"/>
      <c r="G181" s="1106"/>
      <c r="H181" s="1106"/>
      <c r="I181" s="1106">
        <v>0</v>
      </c>
      <c r="J181" s="1106"/>
      <c r="K181" s="1106"/>
      <c r="L181" s="1106"/>
      <c r="M181" s="1485">
        <v>0</v>
      </c>
      <c r="N181" s="1486"/>
      <c r="O181" s="1487"/>
      <c r="P181" s="1485">
        <v>0</v>
      </c>
      <c r="Q181" s="1486"/>
      <c r="R181" s="1487"/>
    </row>
    <row r="182" spans="1:18" s="374" customFormat="1" ht="9.75" customHeight="1" thickBot="1">
      <c r="A182" s="522"/>
      <c r="B182" s="1013"/>
      <c r="C182" s="1014"/>
      <c r="D182" s="1015"/>
      <c r="E182" s="1015"/>
      <c r="F182" s="1015"/>
      <c r="G182" s="996"/>
      <c r="H182" s="999"/>
      <c r="I182" s="1000"/>
      <c r="J182" s="1001"/>
      <c r="K182" s="1135"/>
      <c r="L182" s="1135"/>
      <c r="M182" s="998"/>
      <c r="N182" s="996"/>
      <c r="O182" s="997"/>
      <c r="P182" s="998"/>
      <c r="Q182" s="996"/>
      <c r="R182" s="997"/>
    </row>
    <row r="183" spans="1:18" s="374" customFormat="1" ht="29.25">
      <c r="A183" s="522"/>
      <c r="B183" s="1008">
        <v>22</v>
      </c>
      <c r="C183" s="1009" t="s">
        <v>185</v>
      </c>
      <c r="D183" s="1027"/>
      <c r="E183" s="1171"/>
      <c r="F183" s="1171"/>
      <c r="G183" s="1072" t="s">
        <v>178</v>
      </c>
      <c r="H183" s="1073"/>
      <c r="I183" s="1073"/>
      <c r="J183" s="1074"/>
      <c r="K183" s="1136"/>
      <c r="L183" s="1136"/>
      <c r="M183" s="1003"/>
      <c r="N183" s="143"/>
      <c r="O183" s="1004"/>
      <c r="P183" s="1003"/>
      <c r="Q183" s="143"/>
      <c r="R183" s="1004"/>
    </row>
    <row r="184" spans="1:18" s="374" customFormat="1" ht="15">
      <c r="A184" s="522"/>
      <c r="B184" s="1010" t="s">
        <v>703</v>
      </c>
      <c r="C184" s="1002" t="s">
        <v>186</v>
      </c>
      <c r="D184" s="1028" t="s">
        <v>30</v>
      </c>
      <c r="E184" s="1172"/>
      <c r="F184" s="1172"/>
      <c r="G184" s="1075"/>
      <c r="H184" s="1076"/>
      <c r="I184" s="1076">
        <v>599.3181096</v>
      </c>
      <c r="J184" s="1077"/>
      <c r="K184" s="1137"/>
      <c r="L184" s="1137"/>
      <c r="M184" s="1495">
        <f>(M171+O171)/2</f>
        <v>594.4025852582399</v>
      </c>
      <c r="N184" s="1496"/>
      <c r="O184" s="1497"/>
      <c r="P184" s="1492" t="e">
        <f>(P171+R171)/2</f>
        <v>#REF!</v>
      </c>
      <c r="Q184" s="1493"/>
      <c r="R184" s="1494"/>
    </row>
    <row r="185" spans="1:18" s="374" customFormat="1" ht="27" customHeight="1" hidden="1">
      <c r="A185" s="522"/>
      <c r="B185" s="1010" t="s">
        <v>704</v>
      </c>
      <c r="C185" s="1002" t="s">
        <v>182</v>
      </c>
      <c r="D185" s="1028"/>
      <c r="E185" s="1172"/>
      <c r="F185" s="1172"/>
      <c r="G185" s="1075"/>
      <c r="H185" s="1076"/>
      <c r="I185" s="1076" t="s">
        <v>178</v>
      </c>
      <c r="J185" s="1077"/>
      <c r="K185" s="1137"/>
      <c r="L185" s="1137"/>
      <c r="M185" s="1492" t="s">
        <v>178</v>
      </c>
      <c r="N185" s="1493"/>
      <c r="O185" s="1494"/>
      <c r="P185" s="1492" t="s">
        <v>178</v>
      </c>
      <c r="Q185" s="1493"/>
      <c r="R185" s="1494"/>
    </row>
    <row r="186" spans="1:18" s="374" customFormat="1" ht="15">
      <c r="A186" s="522"/>
      <c r="B186" s="1010" t="s">
        <v>705</v>
      </c>
      <c r="C186" s="1002" t="s">
        <v>187</v>
      </c>
      <c r="D186" s="1028" t="s">
        <v>20</v>
      </c>
      <c r="E186" s="1172"/>
      <c r="F186" s="1172"/>
      <c r="G186" s="1075"/>
      <c r="H186" s="1076"/>
      <c r="I186" s="1076">
        <v>0</v>
      </c>
      <c r="J186" s="1077"/>
      <c r="K186" s="1137"/>
      <c r="L186" s="1137"/>
      <c r="M186" s="1500">
        <f>(M175+O175)/(M132+O132)*100</f>
        <v>0</v>
      </c>
      <c r="N186" s="1501"/>
      <c r="O186" s="1502"/>
      <c r="P186" s="1500" t="e">
        <f>(P175+R175)/(P132+R132)*100</f>
        <v>#REF!</v>
      </c>
      <c r="Q186" s="1501"/>
      <c r="R186" s="1502"/>
    </row>
    <row r="187" spans="1:18" s="374" customFormat="1" ht="30.75" thickBot="1">
      <c r="A187" s="522"/>
      <c r="B187" s="1011" t="s">
        <v>706</v>
      </c>
      <c r="C187" s="1026" t="s">
        <v>188</v>
      </c>
      <c r="D187" s="1029"/>
      <c r="E187" s="1173"/>
      <c r="F187" s="1173"/>
      <c r="G187" s="1075"/>
      <c r="H187" s="1076"/>
      <c r="I187" s="1076"/>
      <c r="J187" s="1077"/>
      <c r="K187" s="1138"/>
      <c r="L187" s="1138"/>
      <c r="M187" s="1005"/>
      <c r="N187" s="1006"/>
      <c r="O187" s="1007"/>
      <c r="P187" s="1005"/>
      <c r="Q187" s="1006"/>
      <c r="R187" s="1007"/>
    </row>
    <row r="188" spans="1:18" s="374" customFormat="1" ht="18" customHeight="1" thickBot="1">
      <c r="A188" s="522"/>
      <c r="B188" s="1016" t="s">
        <v>707</v>
      </c>
      <c r="C188" s="1017" t="s">
        <v>189</v>
      </c>
      <c r="D188" s="1030" t="s">
        <v>190</v>
      </c>
      <c r="E188" s="1167"/>
      <c r="F188" s="1167"/>
      <c r="G188" s="1096"/>
      <c r="H188" s="1097">
        <f>H32/H18</f>
        <v>0.8199891991482551</v>
      </c>
      <c r="I188" s="1097">
        <v>0.8226620100892511</v>
      </c>
      <c r="J188" s="1098"/>
      <c r="K188" s="1139"/>
      <c r="L188" s="1139"/>
      <c r="M188" s="1498">
        <v>0.8248971672487388</v>
      </c>
      <c r="N188" s="1498"/>
      <c r="O188" s="1499"/>
      <c r="P188" s="1518">
        <f>R32/R18</f>
        <v>0.8226620100892511</v>
      </c>
      <c r="Q188" s="1498"/>
      <c r="R188" s="1499"/>
    </row>
    <row r="189" spans="1:18" s="374" customFormat="1" ht="15" hidden="1">
      <c r="A189" s="522"/>
      <c r="B189" s="527"/>
      <c r="C189" s="522"/>
      <c r="D189" s="527"/>
      <c r="E189" s="527"/>
      <c r="F189" s="527"/>
      <c r="G189" s="522"/>
      <c r="H189" s="640"/>
      <c r="I189" s="641"/>
      <c r="J189" s="641"/>
      <c r="K189" s="641"/>
      <c r="L189" s="641"/>
      <c r="M189" s="641"/>
      <c r="N189" s="642"/>
      <c r="O189" s="641"/>
      <c r="P189" s="641"/>
      <c r="Q189" s="642"/>
      <c r="R189" s="641"/>
    </row>
    <row r="190" spans="1:18" s="374" customFormat="1" ht="15" hidden="1">
      <c r="A190" s="522"/>
      <c r="B190" s="527"/>
      <c r="C190" s="522"/>
      <c r="D190" s="527"/>
      <c r="E190" s="527"/>
      <c r="F190" s="527"/>
      <c r="G190" s="522"/>
      <c r="H190" s="640"/>
      <c r="I190" s="641"/>
      <c r="J190" s="641"/>
      <c r="K190" s="641"/>
      <c r="L190" s="641"/>
      <c r="M190" s="641"/>
      <c r="N190" s="642"/>
      <c r="O190" s="641"/>
      <c r="P190" s="641"/>
      <c r="Q190" s="642"/>
      <c r="R190" s="641"/>
    </row>
    <row r="191" spans="1:18" ht="15" hidden="1">
      <c r="A191" s="468"/>
      <c r="B191" s="470"/>
      <c r="C191" s="1460" t="s">
        <v>191</v>
      </c>
      <c r="D191" s="1460"/>
      <c r="E191" s="455"/>
      <c r="F191" s="455"/>
      <c r="G191" s="455"/>
      <c r="H191" s="643"/>
      <c r="I191" s="1463" t="s">
        <v>192</v>
      </c>
      <c r="J191" s="1463"/>
      <c r="K191" s="1463"/>
      <c r="L191" s="1463"/>
      <c r="M191" s="1463"/>
      <c r="N191" s="1463"/>
      <c r="O191" s="472"/>
      <c r="P191" s="472"/>
      <c r="Q191" s="644"/>
      <c r="R191" s="472"/>
    </row>
    <row r="192" spans="1:18" ht="15" hidden="1">
      <c r="A192" s="468"/>
      <c r="B192" s="470"/>
      <c r="C192" s="455"/>
      <c r="D192" s="455"/>
      <c r="E192" s="455"/>
      <c r="F192" s="455"/>
      <c r="G192" s="455"/>
      <c r="H192" s="643"/>
      <c r="I192" s="456" t="s">
        <v>252</v>
      </c>
      <c r="J192" s="457"/>
      <c r="K192" s="457"/>
      <c r="L192" s="457"/>
      <c r="M192" s="457"/>
      <c r="N192" s="645"/>
      <c r="O192" s="472"/>
      <c r="P192" s="457"/>
      <c r="Q192" s="645"/>
      <c r="R192" s="472"/>
    </row>
    <row r="193" spans="1:15" ht="15" hidden="1">
      <c r="A193" s="468"/>
      <c r="B193" s="470"/>
      <c r="C193" s="455"/>
      <c r="D193" s="455"/>
      <c r="E193" s="455"/>
      <c r="F193" s="455"/>
      <c r="G193" s="455"/>
      <c r="H193" s="643"/>
      <c r="I193" s="458" t="s">
        <v>2</v>
      </c>
      <c r="M193" s="457"/>
      <c r="N193" s="645"/>
      <c r="O193" s="472"/>
    </row>
    <row r="194" spans="1:15" ht="15" hidden="1">
      <c r="A194" s="468"/>
      <c r="B194" s="470"/>
      <c r="C194" s="1460" t="s">
        <v>193</v>
      </c>
      <c r="D194" s="1460"/>
      <c r="E194" s="1460"/>
      <c r="F194" s="1460"/>
      <c r="G194" s="1460"/>
      <c r="H194" s="643"/>
      <c r="I194" s="1461" t="s">
        <v>194</v>
      </c>
      <c r="J194" s="1461"/>
      <c r="K194" s="1461"/>
      <c r="L194" s="1461"/>
      <c r="M194" s="1461"/>
      <c r="N194" s="1461"/>
      <c r="O194" s="472"/>
    </row>
    <row r="195" spans="1:15" ht="15" hidden="1">
      <c r="A195" s="468"/>
      <c r="B195" s="470"/>
      <c r="C195" s="1462" t="s">
        <v>195</v>
      </c>
      <c r="D195" s="1462"/>
      <c r="E195" s="1462"/>
      <c r="F195" s="1462"/>
      <c r="G195" s="1462"/>
      <c r="H195" s="646"/>
      <c r="I195" s="1461"/>
      <c r="J195" s="1461"/>
      <c r="K195" s="1461"/>
      <c r="L195" s="1461"/>
      <c r="M195" s="1461"/>
      <c r="N195" s="1461"/>
      <c r="O195" s="472"/>
    </row>
    <row r="196" ht="15" hidden="1"/>
    <row r="197" spans="16:18" ht="15" customHeight="1" hidden="1">
      <c r="P197" s="966" t="s">
        <v>691</v>
      </c>
      <c r="Q197" s="848"/>
      <c r="R197" s="848"/>
    </row>
    <row r="198" spans="16:18" ht="15" hidden="1">
      <c r="P198" s="848"/>
      <c r="Q198" s="849"/>
      <c r="R198" s="850" t="s">
        <v>746</v>
      </c>
    </row>
    <row r="199" spans="16:18" ht="15" hidden="1">
      <c r="P199" s="848"/>
      <c r="Q199" s="849"/>
      <c r="R199" s="507"/>
    </row>
    <row r="200" spans="16:18" ht="15" customHeight="1" hidden="1">
      <c r="P200" s="1476" t="s">
        <v>692</v>
      </c>
      <c r="Q200" s="1476"/>
      <c r="R200" s="915"/>
    </row>
    <row r="201" spans="17:18" ht="15" hidden="1">
      <c r="Q201" s="576"/>
      <c r="R201" s="851" t="s">
        <v>693</v>
      </c>
    </row>
    <row r="203" ht="15" hidden="1"/>
    <row r="204" ht="15" hidden="1">
      <c r="Q204" s="468" t="s">
        <v>840</v>
      </c>
    </row>
    <row r="205" ht="15" hidden="1">
      <c r="Q205" s="468"/>
    </row>
    <row r="206" spans="16:17" ht="15" hidden="1">
      <c r="P206" s="341" t="s">
        <v>880</v>
      </c>
      <c r="Q206" s="468"/>
    </row>
    <row r="207" spans="16:17" ht="15" hidden="1">
      <c r="P207" s="341" t="s">
        <v>881</v>
      </c>
      <c r="Q207" s="468"/>
    </row>
    <row r="208" spans="16:17" ht="15" hidden="1">
      <c r="P208" s="341" t="s">
        <v>882</v>
      </c>
      <c r="Q208" s="468"/>
    </row>
    <row r="209" ht="15" hidden="1">
      <c r="Q209" s="468"/>
    </row>
    <row r="210" spans="16:17" ht="15" hidden="1">
      <c r="P210" s="341" t="s">
        <v>880</v>
      </c>
      <c r="Q210" s="468"/>
    </row>
    <row r="211" spans="16:17" ht="15" hidden="1">
      <c r="P211" s="341" t="s">
        <v>881</v>
      </c>
      <c r="Q211" s="468"/>
    </row>
    <row r="212" spans="16:17" ht="15" hidden="1">
      <c r="P212" s="341" t="s">
        <v>882</v>
      </c>
      <c r="Q212" s="468"/>
    </row>
    <row r="213" ht="15" hidden="1">
      <c r="Q213" s="456" t="s">
        <v>1</v>
      </c>
    </row>
    <row r="214" spans="17:18" ht="15" hidden="1">
      <c r="Q214" s="981" t="str">
        <f>MID(Титульный!$B$46,1,SEARCH(" ",Титульный!$B$46)-1)&amp;" "&amp;MID(Титульный!$B$46,SEARCH(" ",Титульный!$B$46)+1,1)&amp;"."&amp;MID(Титульный!$B$46,SEARCH(" ",Титульный!$B$46,SEARCH(" ",Титульный!$B$46)+1)+1,1)&amp;"."</f>
        <v>Седов Ю.В.</v>
      </c>
      <c r="R214" s="982"/>
    </row>
    <row r="215" ht="15" hidden="1">
      <c r="Q215" s="458" t="s">
        <v>2</v>
      </c>
    </row>
    <row r="216" ht="15" hidden="1">
      <c r="Q216" s="456" t="s">
        <v>3</v>
      </c>
    </row>
    <row r="217" ht="15" hidden="1">
      <c r="Q217" s="470"/>
    </row>
    <row r="218" ht="15">
      <c r="Q218" s="341"/>
    </row>
  </sheetData>
  <sheetProtection password="CF4E" sheet="1" objects="1" scenarios="1"/>
  <mergeCells count="60">
    <mergeCell ref="M4:N4"/>
    <mergeCell ref="P179:R179"/>
    <mergeCell ref="P184:R184"/>
    <mergeCell ref="P188:R188"/>
    <mergeCell ref="P185:R185"/>
    <mergeCell ref="P186:R186"/>
    <mergeCell ref="P181:R181"/>
    <mergeCell ref="P178:R178"/>
    <mergeCell ref="P180:R180"/>
    <mergeCell ref="Q14:Q15"/>
    <mergeCell ref="L14:L15"/>
    <mergeCell ref="P13:R13"/>
    <mergeCell ref="M13:O13"/>
    <mergeCell ref="I13:J13"/>
    <mergeCell ref="I14:I15"/>
    <mergeCell ref="P14:P15"/>
    <mergeCell ref="J14:J15"/>
    <mergeCell ref="M14:M15"/>
    <mergeCell ref="N14:N15"/>
    <mergeCell ref="O14:O15"/>
    <mergeCell ref="C13:C14"/>
    <mergeCell ref="D13:D14"/>
    <mergeCell ref="G13:H13"/>
    <mergeCell ref="G14:G15"/>
    <mergeCell ref="E13:F13"/>
    <mergeCell ref="E14:E15"/>
    <mergeCell ref="K13:L13"/>
    <mergeCell ref="K14:K15"/>
    <mergeCell ref="C194:G194"/>
    <mergeCell ref="I194:N195"/>
    <mergeCell ref="C195:G195"/>
    <mergeCell ref="M185:O185"/>
    <mergeCell ref="M184:O184"/>
    <mergeCell ref="M188:O188"/>
    <mergeCell ref="M186:O186"/>
    <mergeCell ref="C191:D191"/>
    <mergeCell ref="I191:N191"/>
    <mergeCell ref="B120:B122"/>
    <mergeCell ref="M178:O178"/>
    <mergeCell ref="M180:O180"/>
    <mergeCell ref="M181:O181"/>
    <mergeCell ref="M179:O179"/>
    <mergeCell ref="B77:B79"/>
    <mergeCell ref="B98:B100"/>
    <mergeCell ref="B101:B103"/>
    <mergeCell ref="B86:B88"/>
    <mergeCell ref="B89:B91"/>
    <mergeCell ref="B92:B94"/>
    <mergeCell ref="B83:B85"/>
    <mergeCell ref="B95:B97"/>
    <mergeCell ref="B80:B82"/>
    <mergeCell ref="B117:B119"/>
    <mergeCell ref="R14:R15"/>
    <mergeCell ref="P200:Q200"/>
    <mergeCell ref="B13:B14"/>
    <mergeCell ref="B74:B76"/>
    <mergeCell ref="B106:B108"/>
    <mergeCell ref="B109:B111"/>
    <mergeCell ref="B112:B114"/>
    <mergeCell ref="B123:B125"/>
  </mergeCells>
  <conditionalFormatting sqref="A22:L22 P22:IV22">
    <cfRule type="cellIs" priority="63" dxfId="19" operator="equal" stopIfTrue="1">
      <formula>"ошибка"</formula>
    </cfRule>
  </conditionalFormatting>
  <conditionalFormatting sqref="A163:L163 P163:R163">
    <cfRule type="cellIs" priority="61" dxfId="20" operator="equal" stopIfTrue="1">
      <formula>"ошибка"</formula>
    </cfRule>
  </conditionalFormatting>
  <conditionalFormatting sqref="S163:IV163">
    <cfRule type="cellIs" priority="60" dxfId="20" operator="equal" stopIfTrue="1">
      <formula>"ошибка"</formula>
    </cfRule>
  </conditionalFormatting>
  <conditionalFormatting sqref="M22:O22">
    <cfRule type="cellIs" priority="3" dxfId="19" operator="equal" stopIfTrue="1">
      <formula>"ошибка"</formula>
    </cfRule>
  </conditionalFormatting>
  <conditionalFormatting sqref="M163:O163">
    <cfRule type="cellIs" priority="2" dxfId="20" operator="equal" stopIfTrue="1">
      <formula>"ошибка"</formula>
    </cfRule>
  </conditionalFormatting>
  <conditionalFormatting sqref="M163:O163">
    <cfRule type="cellIs" priority="1" dxfId="20" operator="equal" stopIfTrue="1">
      <formula>"ошибка"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G20:I20 G29 P107:Q108 O42 G31 G36:G37 G40 G48:G49 G51:G52 P31:Q31 G54:G57 P87:Q88 P78:Q79 G42:G45 R127:R131 P36:P37 P33:Q33 R42 P42:P45 Q49 R54:R57 P40 P60 R164 R136:R138 R140:R141 P18:P21 G127:G131 R143:R146 Q52 P67 P75:Q76 P113:Q115 P81:Q82 P84:Q85 P90:Q91 P110:Q111 P118:Q119 P124:Q125 P121:Q122 P96:Q97 P93:Q94 P102:Q103 P99:Q100 O48:P49 O51:P52 O29:P29 M127:M131 N33 M20 J19:L21 I127:L127 H128:L131 I29:M29 I51:M52 I42:M45 I31:N31 G143:M146 G18:M18 G164:M164 G140:M141 G136:M138 I54:M57 I48:M49 I40:M40 I36:M37 P64 O54:P57 O143:P146 O140:P141 P71 O164:P164 O136:P138 O127:P131">
      <formula1>-999999999999999000000000</formula1>
      <formula2>9.99999999999999E+23</formula2>
    </dataValidation>
    <dataValidation type="list" allowBlank="1" showInputMessage="1" sqref="R198">
      <formula1>регулятор</formula1>
    </dataValidation>
    <dataValidation type="list" allowBlank="1" showInputMessage="1" showErrorMessage="1" sqref="H15 F15">
      <formula1>"1, 2, 3, 4, 5, 6, 7, 8, 9, 10, 11, 12"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I4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140625" style="328" customWidth="1"/>
    <col min="2" max="2" width="23.421875" style="328" customWidth="1"/>
    <col min="3" max="3" width="12.8515625" style="328" customWidth="1"/>
    <col min="4" max="4" width="15.421875" style="328" customWidth="1"/>
    <col min="5" max="5" width="12.00390625" style="328" customWidth="1"/>
    <col min="6" max="6" width="13.140625" style="328" customWidth="1"/>
    <col min="7" max="7" width="10.57421875" style="328" customWidth="1"/>
    <col min="8" max="8" width="10.140625" style="328" customWidth="1"/>
    <col min="9" max="9" width="12.140625" style="328" customWidth="1"/>
    <col min="10" max="16384" width="9.140625" style="328" customWidth="1"/>
  </cols>
  <sheetData>
    <row r="2" spans="1:9" ht="15">
      <c r="A2" s="461" t="s">
        <v>270</v>
      </c>
      <c r="B2" s="461"/>
      <c r="C2" s="461"/>
      <c r="D2" s="461"/>
      <c r="E2" s="462"/>
      <c r="F2" s="462"/>
      <c r="G2" s="462"/>
      <c r="H2" s="462"/>
      <c r="I2" s="462"/>
    </row>
    <row r="3" spans="1:9" ht="15">
      <c r="A3" s="463" t="str">
        <f>Титульный!$B$10</f>
        <v>ООО "Дирекция Голицыно-3"</v>
      </c>
      <c r="B3" s="302"/>
      <c r="C3" s="302"/>
      <c r="D3" s="302"/>
      <c r="E3" s="464"/>
      <c r="F3" s="464"/>
      <c r="G3" s="464"/>
      <c r="H3" s="464"/>
      <c r="I3" s="464"/>
    </row>
    <row r="4" spans="1:9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04"/>
      <c r="C4" s="304"/>
      <c r="D4" s="304"/>
      <c r="E4" s="464"/>
      <c r="F4" s="464"/>
      <c r="G4" s="464"/>
      <c r="H4" s="464"/>
      <c r="I4" s="464"/>
    </row>
    <row r="5" spans="1:9" ht="15">
      <c r="A5" s="465"/>
      <c r="B5" s="464"/>
      <c r="C5" s="464"/>
      <c r="D5" s="464"/>
      <c r="E5" s="464"/>
      <c r="F5" s="464"/>
      <c r="G5" s="464"/>
      <c r="H5" s="464"/>
      <c r="I5" s="464"/>
    </row>
    <row r="6" spans="1:9" ht="15" customHeight="1">
      <c r="A6" s="1519" t="s">
        <v>271</v>
      </c>
      <c r="B6" s="1519" t="s">
        <v>272</v>
      </c>
      <c r="C6" s="1519" t="s">
        <v>273</v>
      </c>
      <c r="D6" s="1519" t="s">
        <v>274</v>
      </c>
      <c r="E6" s="1519" t="s">
        <v>275</v>
      </c>
      <c r="F6" s="1519" t="s">
        <v>276</v>
      </c>
      <c r="G6" s="1521"/>
      <c r="H6" s="1522"/>
      <c r="I6" s="1522"/>
    </row>
    <row r="7" spans="1:9" ht="15">
      <c r="A7" s="1519"/>
      <c r="B7" s="1519"/>
      <c r="C7" s="1519"/>
      <c r="D7" s="1519"/>
      <c r="E7" s="1520"/>
      <c r="F7" s="1519">
        <v>2015</v>
      </c>
      <c r="G7" s="1519"/>
      <c r="H7" s="63">
        <v>2016</v>
      </c>
      <c r="I7" s="63">
        <v>2017</v>
      </c>
    </row>
    <row r="8" spans="1:9" ht="15">
      <c r="A8" s="1519"/>
      <c r="B8" s="1519"/>
      <c r="C8" s="1519"/>
      <c r="D8" s="1519"/>
      <c r="E8" s="1520"/>
      <c r="F8" s="63" t="s">
        <v>277</v>
      </c>
      <c r="G8" s="1519" t="s">
        <v>7</v>
      </c>
      <c r="H8" s="1519" t="s">
        <v>278</v>
      </c>
      <c r="I8" s="1519" t="s">
        <v>277</v>
      </c>
    </row>
    <row r="9" spans="1:9" ht="31.5" customHeight="1">
      <c r="A9" s="1520"/>
      <c r="B9" s="1520"/>
      <c r="C9" s="1520"/>
      <c r="D9" s="1520"/>
      <c r="E9" s="1520"/>
      <c r="F9" s="467" t="s">
        <v>408</v>
      </c>
      <c r="G9" s="1520"/>
      <c r="H9" s="1519"/>
      <c r="I9" s="1520"/>
    </row>
    <row r="10" spans="1:9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</row>
    <row r="11" spans="1:9" ht="15">
      <c r="A11" s="26">
        <v>1</v>
      </c>
      <c r="B11" s="27" t="s">
        <v>279</v>
      </c>
      <c r="C11" s="27"/>
      <c r="D11" s="27"/>
      <c r="E11" s="27"/>
      <c r="F11" s="28">
        <f>SUM(F13:F17)</f>
        <v>0</v>
      </c>
      <c r="G11" s="28">
        <f>SUM(G13:G17)</f>
        <v>0</v>
      </c>
      <c r="H11" s="28">
        <f>SUM(H13:H17)</f>
        <v>0</v>
      </c>
      <c r="I11" s="28">
        <f>SUM(I13:I17)</f>
        <v>0</v>
      </c>
    </row>
    <row r="12" spans="1:9" s="852" customFormat="1" ht="15" hidden="1">
      <c r="A12" s="29" t="s">
        <v>280</v>
      </c>
      <c r="B12" s="27"/>
      <c r="C12" s="27"/>
      <c r="D12" s="27"/>
      <c r="E12" s="27"/>
      <c r="F12" s="727"/>
      <c r="G12" s="727"/>
      <c r="H12" s="727"/>
      <c r="I12" s="727"/>
    </row>
    <row r="13" spans="1:9" ht="15">
      <c r="A13" s="29" t="str">
        <f>A$11&amp;"."&amp;ROW(A1)</f>
        <v>1.1</v>
      </c>
      <c r="B13" s="886"/>
      <c r="C13" s="886"/>
      <c r="D13" s="887"/>
      <c r="E13" s="197"/>
      <c r="F13" s="198"/>
      <c r="G13" s="198"/>
      <c r="H13" s="198"/>
      <c r="I13" s="198"/>
    </row>
    <row r="14" spans="1:9" ht="15">
      <c r="A14" s="29" t="str">
        <f>A$11&amp;"."&amp;ROW(A2)</f>
        <v>1.2</v>
      </c>
      <c r="B14" s="195"/>
      <c r="C14" s="886"/>
      <c r="D14" s="196"/>
      <c r="E14" s="197"/>
      <c r="F14" s="198"/>
      <c r="G14" s="198"/>
      <c r="H14" s="198"/>
      <c r="I14" s="198"/>
    </row>
    <row r="15" spans="1:9" ht="15">
      <c r="A15" s="29" t="str">
        <f>A$11&amp;"."&amp;ROW(A3)</f>
        <v>1.3</v>
      </c>
      <c r="B15" s="195"/>
      <c r="C15" s="195"/>
      <c r="D15" s="196"/>
      <c r="E15" s="197"/>
      <c r="F15" s="198"/>
      <c r="G15" s="198"/>
      <c r="H15" s="198"/>
      <c r="I15" s="198"/>
    </row>
    <row r="16" spans="1:9" ht="15">
      <c r="A16" s="29" t="str">
        <f>A$11&amp;"."&amp;ROW(A4)</f>
        <v>1.4</v>
      </c>
      <c r="B16" s="886"/>
      <c r="C16" s="886"/>
      <c r="D16" s="887"/>
      <c r="E16" s="197"/>
      <c r="F16" s="198"/>
      <c r="G16" s="198"/>
      <c r="H16" s="198"/>
      <c r="I16" s="198"/>
    </row>
    <row r="17" spans="1:9" ht="15">
      <c r="A17" s="31"/>
      <c r="B17" s="32" t="s">
        <v>695</v>
      </c>
      <c r="C17" s="31"/>
      <c r="D17" s="31"/>
      <c r="E17" s="31"/>
      <c r="F17" s="31"/>
      <c r="G17" s="31"/>
      <c r="H17" s="31"/>
      <c r="I17" s="31"/>
    </row>
    <row r="18" spans="1:9" ht="15">
      <c r="A18" s="26">
        <v>2</v>
      </c>
      <c r="B18" s="27" t="s">
        <v>281</v>
      </c>
      <c r="C18" s="27"/>
      <c r="D18" s="27"/>
      <c r="E18" s="27"/>
      <c r="F18" s="28">
        <f>SUM(F19:F23)</f>
        <v>49.9</v>
      </c>
      <c r="G18" s="28">
        <f>SUM(G19:G23)</f>
        <v>30.34</v>
      </c>
      <c r="H18" s="28">
        <f>SUM(H19:H23)</f>
        <v>77.63</v>
      </c>
      <c r="I18" s="28">
        <f>SUM(I19:I23)</f>
        <v>77.63</v>
      </c>
    </row>
    <row r="19" spans="1:9" ht="15" hidden="1">
      <c r="A19" s="29" t="s">
        <v>282</v>
      </c>
      <c r="B19" s="30"/>
      <c r="C19" s="27"/>
      <c r="D19" s="27"/>
      <c r="E19" s="27"/>
      <c r="F19" s="27"/>
      <c r="G19" s="27"/>
      <c r="H19" s="27"/>
      <c r="I19" s="27"/>
    </row>
    <row r="20" spans="1:9" ht="22.5" customHeight="1">
      <c r="A20" s="29" t="str">
        <f>A$18&amp;"."&amp;ROW(A1)</f>
        <v>2.1</v>
      </c>
      <c r="B20" s="1060" t="s">
        <v>863</v>
      </c>
      <c r="C20" s="886"/>
      <c r="D20" s="887"/>
      <c r="E20" s="197"/>
      <c r="F20" s="198">
        <v>49.9</v>
      </c>
      <c r="G20" s="198">
        <v>30.34</v>
      </c>
      <c r="H20" s="198">
        <v>77.63</v>
      </c>
      <c r="I20" s="198">
        <v>77.63</v>
      </c>
    </row>
    <row r="21" spans="1:9" ht="22.5" customHeight="1">
      <c r="A21" s="29" t="str">
        <f>A$18&amp;"."&amp;ROW(A2)</f>
        <v>2.2</v>
      </c>
      <c r="B21" s="195"/>
      <c r="C21" s="195"/>
      <c r="D21" s="196"/>
      <c r="E21" s="197"/>
      <c r="F21" s="198"/>
      <c r="G21" s="198"/>
      <c r="H21" s="198"/>
      <c r="I21" s="198"/>
    </row>
    <row r="22" spans="1:9" ht="22.5" customHeight="1">
      <c r="A22" s="29" t="str">
        <f>A$18&amp;"."&amp;ROW(A3)</f>
        <v>2.3</v>
      </c>
      <c r="B22" s="195"/>
      <c r="C22" s="195"/>
      <c r="D22" s="196"/>
      <c r="E22" s="197"/>
      <c r="F22" s="198"/>
      <c r="G22" s="198"/>
      <c r="H22" s="198"/>
      <c r="I22" s="198"/>
    </row>
    <row r="23" spans="1:9" ht="15">
      <c r="A23" s="31"/>
      <c r="B23" s="32" t="s">
        <v>695</v>
      </c>
      <c r="C23" s="31"/>
      <c r="D23" s="31"/>
      <c r="E23" s="31"/>
      <c r="F23" s="31"/>
      <c r="G23" s="31"/>
      <c r="H23" s="31"/>
      <c r="I23" s="31"/>
    </row>
    <row r="24" spans="1:9" ht="15">
      <c r="A24" s="26">
        <v>3</v>
      </c>
      <c r="B24" s="27" t="s">
        <v>283</v>
      </c>
      <c r="C24" s="27"/>
      <c r="D24" s="27"/>
      <c r="E24" s="27"/>
      <c r="F24" s="28">
        <f>SUM(F25:F29)</f>
        <v>0</v>
      </c>
      <c r="G24" s="28">
        <f>SUM(G25:G29)</f>
        <v>0</v>
      </c>
      <c r="H24" s="28">
        <f>SUM(H25:H29)</f>
        <v>0</v>
      </c>
      <c r="I24" s="28">
        <f>SUM(I25:I29)</f>
        <v>0</v>
      </c>
    </row>
    <row r="25" spans="1:9" ht="15" hidden="1">
      <c r="A25" s="29" t="s">
        <v>200</v>
      </c>
      <c r="B25" s="30"/>
      <c r="C25" s="27"/>
      <c r="D25" s="27"/>
      <c r="E25" s="27"/>
      <c r="F25" s="27"/>
      <c r="G25" s="27"/>
      <c r="H25" s="27"/>
      <c r="I25" s="27"/>
    </row>
    <row r="26" spans="1:9" ht="15">
      <c r="A26" s="29" t="str">
        <f>A$24&amp;"."&amp;ROW(A1)</f>
        <v>3.1</v>
      </c>
      <c r="B26" s="199"/>
      <c r="C26" s="886"/>
      <c r="D26" s="887"/>
      <c r="E26" s="197"/>
      <c r="F26" s="198"/>
      <c r="G26" s="198"/>
      <c r="H26" s="198"/>
      <c r="I26" s="198"/>
    </row>
    <row r="27" spans="1:9" ht="15">
      <c r="A27" s="29" t="str">
        <f>A$24&amp;"."&amp;ROW(A2)</f>
        <v>3.2</v>
      </c>
      <c r="B27" s="199"/>
      <c r="C27" s="199"/>
      <c r="D27" s="200"/>
      <c r="E27" s="197"/>
      <c r="F27" s="198"/>
      <c r="G27" s="198"/>
      <c r="H27" s="198"/>
      <c r="I27" s="198"/>
    </row>
    <row r="28" spans="1:9" ht="15">
      <c r="A28" s="29" t="str">
        <f>A$24&amp;"."&amp;ROW(A3)</f>
        <v>3.3</v>
      </c>
      <c r="B28" s="199"/>
      <c r="C28" s="199"/>
      <c r="D28" s="200"/>
      <c r="E28" s="197"/>
      <c r="F28" s="198"/>
      <c r="G28" s="198"/>
      <c r="H28" s="198"/>
      <c r="I28" s="198"/>
    </row>
    <row r="29" spans="1:9" ht="15">
      <c r="A29" s="31"/>
      <c r="B29" s="32" t="s">
        <v>695</v>
      </c>
      <c r="C29" s="31"/>
      <c r="D29" s="31"/>
      <c r="E29" s="31"/>
      <c r="F29" s="31"/>
      <c r="G29" s="31"/>
      <c r="H29" s="31"/>
      <c r="I29" s="31"/>
    </row>
    <row r="30" spans="1:9" ht="15">
      <c r="A30" s="26">
        <v>4</v>
      </c>
      <c r="B30" s="27" t="s">
        <v>284</v>
      </c>
      <c r="C30" s="27"/>
      <c r="D30" s="27"/>
      <c r="E30" s="27"/>
      <c r="F30" s="28">
        <f>SUM(F32:F35)</f>
        <v>40.1</v>
      </c>
      <c r="G30" s="28">
        <f>SUM(G32:G35)</f>
        <v>30.376999999999995</v>
      </c>
      <c r="H30" s="28">
        <f>SUM(H32:H35)</f>
        <v>51.22</v>
      </c>
      <c r="I30" s="28">
        <f>SUM(I32:I35)</f>
        <v>51.22</v>
      </c>
    </row>
    <row r="31" spans="1:9" s="852" customFormat="1" ht="15" hidden="1">
      <c r="A31" s="29" t="s">
        <v>285</v>
      </c>
      <c r="B31" s="27"/>
      <c r="C31" s="27"/>
      <c r="D31" s="27"/>
      <c r="E31" s="27"/>
      <c r="F31" s="727"/>
      <c r="G31" s="727"/>
      <c r="H31" s="727"/>
      <c r="I31" s="727"/>
    </row>
    <row r="32" spans="1:9" ht="15">
      <c r="A32" s="29" t="str">
        <f>A$30&amp;"."&amp;ROW(A1)</f>
        <v>4.1</v>
      </c>
      <c r="B32" s="199" t="s">
        <v>864</v>
      </c>
      <c r="C32" s="1062" t="s">
        <v>866</v>
      </c>
      <c r="D32" s="1063" t="s">
        <v>867</v>
      </c>
      <c r="E32" s="197" t="s">
        <v>868</v>
      </c>
      <c r="F32" s="198">
        <v>40.1</v>
      </c>
      <c r="G32" s="198">
        <f>66.217-G20-5.5</f>
        <v>30.376999999999995</v>
      </c>
      <c r="H32" s="198">
        <v>51.22</v>
      </c>
      <c r="I32" s="198">
        <v>51.22</v>
      </c>
    </row>
    <row r="33" spans="1:9" ht="15">
      <c r="A33" s="29" t="str">
        <f>A$30&amp;"."&amp;ROW(A2)</f>
        <v>4.2</v>
      </c>
      <c r="B33" s="199"/>
      <c r="C33" s="199"/>
      <c r="D33" s="200"/>
      <c r="E33" s="197"/>
      <c r="F33" s="198"/>
      <c r="G33" s="198"/>
      <c r="H33" s="198"/>
      <c r="I33" s="198"/>
    </row>
    <row r="34" spans="1:9" ht="15">
      <c r="A34" s="29" t="str">
        <f>A$30&amp;"."&amp;ROW(A3)</f>
        <v>4.3</v>
      </c>
      <c r="B34" s="199"/>
      <c r="C34" s="199"/>
      <c r="D34" s="200"/>
      <c r="E34" s="197"/>
      <c r="F34" s="198"/>
      <c r="G34" s="198"/>
      <c r="H34" s="198"/>
      <c r="I34" s="198"/>
    </row>
    <row r="35" spans="1:9" ht="15">
      <c r="A35" s="31"/>
      <c r="B35" s="32" t="s">
        <v>695</v>
      </c>
      <c r="C35" s="31"/>
      <c r="D35" s="31"/>
      <c r="E35" s="31"/>
      <c r="F35" s="31"/>
      <c r="G35" s="31"/>
      <c r="H35" s="31"/>
      <c r="I35" s="31"/>
    </row>
    <row r="36" spans="1:9" ht="15">
      <c r="A36" s="26">
        <v>5</v>
      </c>
      <c r="B36" s="27" t="s">
        <v>286</v>
      </c>
      <c r="C36" s="27"/>
      <c r="D36" s="27"/>
      <c r="E36" s="27"/>
      <c r="F36" s="201"/>
      <c r="G36" s="201">
        <v>5.5</v>
      </c>
      <c r="H36" s="201"/>
      <c r="I36" s="201"/>
    </row>
    <row r="37" spans="1:9" ht="15">
      <c r="A37" s="26">
        <v>6</v>
      </c>
      <c r="B37" s="30" t="s">
        <v>287</v>
      </c>
      <c r="C37" s="27"/>
      <c r="D37" s="27"/>
      <c r="E37" s="27"/>
      <c r="F37" s="28">
        <f>F11+F18+F24+F30+F36</f>
        <v>90</v>
      </c>
      <c r="G37" s="28">
        <f>G11+G18+G24+G30+G36</f>
        <v>66.217</v>
      </c>
      <c r="H37" s="28">
        <f>H11+H18+H24+H30+H36</f>
        <v>128.85</v>
      </c>
      <c r="I37" s="28">
        <f>I11+I18+I24+I30+I36</f>
        <v>128.85</v>
      </c>
    </row>
    <row r="40" ht="15">
      <c r="A40" s="17" t="s">
        <v>299</v>
      </c>
    </row>
    <row r="41" ht="15">
      <c r="A41" s="18"/>
    </row>
    <row r="42" spans="1:2" ht="15">
      <c r="A42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42" s="665"/>
    </row>
    <row r="43" ht="15">
      <c r="B43" s="977" t="s">
        <v>196</v>
      </c>
    </row>
  </sheetData>
  <sheetProtection password="CF72" sheet="1" objects="1" scenarios="1"/>
  <mergeCells count="10">
    <mergeCell ref="A6:A9"/>
    <mergeCell ref="B6:B9"/>
    <mergeCell ref="C6:C9"/>
    <mergeCell ref="D6:D9"/>
    <mergeCell ref="E6:E9"/>
    <mergeCell ref="F6:I6"/>
    <mergeCell ref="F7:G7"/>
    <mergeCell ref="G8:G9"/>
    <mergeCell ref="H8:H9"/>
    <mergeCell ref="I8:I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20:D22 B26:D28">
      <formula1>900</formula1>
    </dataValidation>
    <dataValidation type="decimal" allowBlank="1" showErrorMessage="1" errorTitle="Ошибка" error="Допускается ввод только действительных чисел!" sqref="F36:I36 F20:I22 F26:I28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3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6.57421875" style="0" customWidth="1"/>
    <col min="2" max="2" width="42.421875" style="0" customWidth="1"/>
    <col min="3" max="4" width="11.8515625" style="0" customWidth="1"/>
    <col min="5" max="5" width="15.421875" style="0" customWidth="1"/>
    <col min="6" max="6" width="14.00390625" style="0" customWidth="1"/>
    <col min="7" max="10" width="11.8515625" style="0" customWidth="1"/>
    <col min="11" max="11" width="15.421875" style="0" customWidth="1"/>
    <col min="12" max="12" width="14.00390625" style="0" customWidth="1"/>
    <col min="13" max="14" width="11.8515625" style="0" customWidth="1"/>
  </cols>
  <sheetData>
    <row r="2" spans="1:14" ht="15">
      <c r="A2" s="86" t="s">
        <v>1118</v>
      </c>
      <c r="B2" s="3"/>
      <c r="C2" s="3"/>
      <c r="D2" s="3"/>
      <c r="E2" s="3"/>
      <c r="F2" s="3"/>
      <c r="G2" s="4"/>
      <c r="H2" s="5"/>
      <c r="I2" s="3"/>
      <c r="J2" s="3"/>
      <c r="K2" s="3"/>
      <c r="L2" s="3"/>
      <c r="M2" s="4"/>
      <c r="N2" s="5"/>
    </row>
    <row r="3" spans="1:14" ht="15">
      <c r="A3" s="138" t="str">
        <f>Титульный!$B$10</f>
        <v>ООО "Дирекция Голицыно-3"</v>
      </c>
      <c r="B3" s="1"/>
      <c r="C3" s="1"/>
      <c r="D3" s="1"/>
      <c r="E3" s="1"/>
      <c r="F3" s="1"/>
      <c r="G3" s="5"/>
      <c r="H3" s="5"/>
      <c r="I3" s="1"/>
      <c r="J3" s="1"/>
      <c r="K3" s="1"/>
      <c r="L3" s="1"/>
      <c r="M3" s="5"/>
      <c r="N3" s="5"/>
    </row>
    <row r="4" spans="1:14" ht="15">
      <c r="A4" s="139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2"/>
      <c r="C4" s="2"/>
      <c r="D4" s="2"/>
      <c r="E4" s="2"/>
      <c r="F4" s="2"/>
      <c r="G4" s="5"/>
      <c r="H4" s="5"/>
      <c r="I4" s="2"/>
      <c r="J4" s="2"/>
      <c r="K4" s="2"/>
      <c r="L4" s="2"/>
      <c r="M4" s="5"/>
      <c r="N4" s="5"/>
    </row>
    <row r="5" spans="1:14" ht="15">
      <c r="A5" s="6"/>
      <c r="B5" s="6"/>
      <c r="C5" s="6" t="s">
        <v>1119</v>
      </c>
      <c r="D5" s="6"/>
      <c r="E5" s="6"/>
      <c r="F5" s="6"/>
      <c r="G5" s="6"/>
      <c r="H5" s="6"/>
      <c r="I5" s="6" t="s">
        <v>1120</v>
      </c>
      <c r="J5" s="6"/>
      <c r="K5" s="6"/>
      <c r="L5" s="6"/>
      <c r="M5" s="6"/>
      <c r="N5" s="6"/>
    </row>
    <row r="6" spans="1:14" ht="15" customHeight="1">
      <c r="A6" s="1524" t="s">
        <v>212</v>
      </c>
      <c r="B6" s="1523" t="s">
        <v>288</v>
      </c>
      <c r="C6" s="1523" t="s">
        <v>289</v>
      </c>
      <c r="D6" s="1523" t="s">
        <v>290</v>
      </c>
      <c r="E6" s="1523" t="s">
        <v>291</v>
      </c>
      <c r="F6" s="1523" t="s">
        <v>292</v>
      </c>
      <c r="G6" s="1523" t="s">
        <v>293</v>
      </c>
      <c r="H6" s="1523" t="s">
        <v>295</v>
      </c>
      <c r="I6" s="1523" t="s">
        <v>289</v>
      </c>
      <c r="J6" s="1523" t="s">
        <v>290</v>
      </c>
      <c r="K6" s="1523" t="s">
        <v>291</v>
      </c>
      <c r="L6" s="1523" t="s">
        <v>292</v>
      </c>
      <c r="M6" s="1523" t="s">
        <v>293</v>
      </c>
      <c r="N6" s="1523" t="s">
        <v>295</v>
      </c>
    </row>
    <row r="7" spans="1:14" ht="25.5" customHeight="1">
      <c r="A7" s="1524"/>
      <c r="B7" s="1523"/>
      <c r="C7" s="1523"/>
      <c r="D7" s="1524"/>
      <c r="E7" s="1524"/>
      <c r="F7" s="1524"/>
      <c r="G7" s="1524"/>
      <c r="H7" s="1524"/>
      <c r="I7" s="1523"/>
      <c r="J7" s="1524"/>
      <c r="K7" s="1524"/>
      <c r="L7" s="1524"/>
      <c r="M7" s="1524"/>
      <c r="N7" s="1524"/>
    </row>
    <row r="8" spans="1:14" ht="12.75" customHeight="1">
      <c r="A8" s="1524"/>
      <c r="B8" s="1523"/>
      <c r="C8" s="23" t="s">
        <v>296</v>
      </c>
      <c r="D8" s="24" t="s">
        <v>16</v>
      </c>
      <c r="E8" s="24" t="s">
        <v>297</v>
      </c>
      <c r="F8" s="24" t="s">
        <v>34</v>
      </c>
      <c r="G8" s="24" t="s">
        <v>30</v>
      </c>
      <c r="H8" s="24" t="s">
        <v>30</v>
      </c>
      <c r="I8" s="23" t="s">
        <v>296</v>
      </c>
      <c r="J8" s="24" t="s">
        <v>16</v>
      </c>
      <c r="K8" s="24" t="s">
        <v>297</v>
      </c>
      <c r="L8" s="24" t="s">
        <v>34</v>
      </c>
      <c r="M8" s="24" t="s">
        <v>30</v>
      </c>
      <c r="N8" s="24" t="s">
        <v>30</v>
      </c>
    </row>
    <row r="9" spans="1:14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9</v>
      </c>
      <c r="I9" s="25">
        <v>3</v>
      </c>
      <c r="J9" s="25">
        <v>4</v>
      </c>
      <c r="K9" s="25">
        <v>5</v>
      </c>
      <c r="L9" s="25">
        <v>6</v>
      </c>
      <c r="M9" s="25">
        <v>7</v>
      </c>
      <c r="N9" s="25">
        <v>9</v>
      </c>
    </row>
    <row r="10" spans="1:14" ht="15">
      <c r="A10" s="319">
        <v>1</v>
      </c>
      <c r="B10" s="68" t="s">
        <v>300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</row>
    <row r="11" spans="1:14" ht="18.75" customHeight="1">
      <c r="A11" s="29" t="str">
        <f>A$10&amp;"."&amp;ROW(A1)</f>
        <v>1.1</v>
      </c>
      <c r="B11" s="888"/>
      <c r="C11" s="203"/>
      <c r="D11" s="203"/>
      <c r="E11" s="204">
        <f>C11*D11/1000</f>
        <v>0</v>
      </c>
      <c r="F11" s="203"/>
      <c r="G11" s="204">
        <f>E11*F11/1000</f>
        <v>0</v>
      </c>
      <c r="H11" s="204">
        <f>G11*1.18</f>
        <v>0</v>
      </c>
      <c r="I11" s="203"/>
      <c r="J11" s="203"/>
      <c r="K11" s="204">
        <f>I11*J11/1000</f>
        <v>0</v>
      </c>
      <c r="L11" s="203"/>
      <c r="M11" s="204">
        <f>K11*L11/1000</f>
        <v>0</v>
      </c>
      <c r="N11" s="204">
        <f>M11*1.18</f>
        <v>0</v>
      </c>
    </row>
    <row r="12" spans="1:14" ht="18.75" customHeight="1">
      <c r="A12" s="29" t="str">
        <f>A$10&amp;"."&amp;ROW(A2)</f>
        <v>1.2</v>
      </c>
      <c r="B12" s="202"/>
      <c r="C12" s="203"/>
      <c r="D12" s="203"/>
      <c r="E12" s="204">
        <f>C12*D12/1000</f>
        <v>0</v>
      </c>
      <c r="F12" s="203"/>
      <c r="G12" s="204">
        <f>E12*F12/1000</f>
        <v>0</v>
      </c>
      <c r="H12" s="204">
        <f>G12*1.18</f>
        <v>0</v>
      </c>
      <c r="I12" s="203"/>
      <c r="J12" s="203"/>
      <c r="K12" s="204">
        <f>I12*J12/1000</f>
        <v>0</v>
      </c>
      <c r="L12" s="203"/>
      <c r="M12" s="204">
        <f>K12*L12/1000</f>
        <v>0</v>
      </c>
      <c r="N12" s="204">
        <f>M12*1.18</f>
        <v>0</v>
      </c>
    </row>
    <row r="13" spans="1:14" ht="18.75" customHeight="1">
      <c r="A13" s="29" t="str">
        <f>A$10&amp;"."&amp;ROW(A3)</f>
        <v>1.3</v>
      </c>
      <c r="B13" s="202"/>
      <c r="C13" s="203"/>
      <c r="D13" s="203"/>
      <c r="E13" s="204">
        <f>C13*D13/1000</f>
        <v>0</v>
      </c>
      <c r="F13" s="203"/>
      <c r="G13" s="204">
        <f>E13*F13/1000</f>
        <v>0</v>
      </c>
      <c r="H13" s="204">
        <f>G13*1.18</f>
        <v>0</v>
      </c>
      <c r="I13" s="203"/>
      <c r="J13" s="203"/>
      <c r="K13" s="204">
        <f>I13*J13/1000</f>
        <v>0</v>
      </c>
      <c r="L13" s="203"/>
      <c r="M13" s="204">
        <f>K13*L13/1000</f>
        <v>0</v>
      </c>
      <c r="N13" s="204">
        <f>M13*1.18</f>
        <v>0</v>
      </c>
    </row>
    <row r="14" spans="1:14" ht="18.75" customHeight="1">
      <c r="A14" s="29" t="str">
        <f>A$10&amp;"."&amp;ROW(A4)</f>
        <v>1.4</v>
      </c>
      <c r="B14" s="888"/>
      <c r="C14" s="203"/>
      <c r="D14" s="203"/>
      <c r="E14" s="204">
        <f>C14*D14/1000</f>
        <v>0</v>
      </c>
      <c r="F14" s="203"/>
      <c r="G14" s="204">
        <f>E14*F14/1000</f>
        <v>0</v>
      </c>
      <c r="H14" s="204">
        <f>G14*1.18</f>
        <v>0</v>
      </c>
      <c r="I14" s="203"/>
      <c r="J14" s="203"/>
      <c r="K14" s="204">
        <f>I14*J14/1000</f>
        <v>0</v>
      </c>
      <c r="L14" s="203"/>
      <c r="M14" s="204">
        <f>K14*L14/1000</f>
        <v>0</v>
      </c>
      <c r="N14" s="204">
        <f>M14*1.18</f>
        <v>0</v>
      </c>
    </row>
    <row r="15" spans="1:14" ht="15">
      <c r="A15" s="33"/>
      <c r="B15" s="32" t="s">
        <v>696</v>
      </c>
      <c r="C15" s="53"/>
      <c r="D15" s="53"/>
      <c r="E15" s="205"/>
      <c r="F15" s="53"/>
      <c r="G15" s="205"/>
      <c r="H15" s="205"/>
      <c r="I15" s="53"/>
      <c r="J15" s="53"/>
      <c r="K15" s="205"/>
      <c r="L15" s="53"/>
      <c r="M15" s="205"/>
      <c r="N15" s="205"/>
    </row>
    <row r="16" spans="1:14" ht="15">
      <c r="A16" s="319">
        <v>2</v>
      </c>
      <c r="B16" s="68" t="s">
        <v>303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</row>
    <row r="17" spans="1:14" ht="18.75" customHeight="1">
      <c r="A17" s="29" t="str">
        <f>A$16&amp;"."&amp;ROW(A1)</f>
        <v>2.1</v>
      </c>
      <c r="B17" s="202"/>
      <c r="C17" s="203"/>
      <c r="D17" s="203"/>
      <c r="E17" s="204">
        <f>C17*D17/1000</f>
        <v>0</v>
      </c>
      <c r="F17" s="203"/>
      <c r="G17" s="204">
        <f>E17*F17/1000</f>
        <v>0</v>
      </c>
      <c r="H17" s="204">
        <f>G17*1.18</f>
        <v>0</v>
      </c>
      <c r="I17" s="203"/>
      <c r="J17" s="203"/>
      <c r="K17" s="204">
        <f>I17*J17/1000</f>
        <v>0</v>
      </c>
      <c r="L17" s="203"/>
      <c r="M17" s="204">
        <f>K17*L17/1000</f>
        <v>0</v>
      </c>
      <c r="N17" s="204">
        <f>M17*1.18</f>
        <v>0</v>
      </c>
    </row>
    <row r="18" spans="1:14" ht="18.75" customHeight="1">
      <c r="A18" s="29" t="str">
        <f>A$16&amp;"."&amp;ROW(A2)</f>
        <v>2.2</v>
      </c>
      <c r="B18" s="202"/>
      <c r="C18" s="203"/>
      <c r="D18" s="203"/>
      <c r="E18" s="204">
        <f>C18*D18/1000</f>
        <v>0</v>
      </c>
      <c r="F18" s="203"/>
      <c r="G18" s="204">
        <f>E18*F18/1000</f>
        <v>0</v>
      </c>
      <c r="H18" s="204">
        <f>G18*1.18</f>
        <v>0</v>
      </c>
      <c r="I18" s="203"/>
      <c r="J18" s="203"/>
      <c r="K18" s="204">
        <f>I18*J18/1000</f>
        <v>0</v>
      </c>
      <c r="L18" s="203"/>
      <c r="M18" s="204">
        <f>K18*L18/1000</f>
        <v>0</v>
      </c>
      <c r="N18" s="204">
        <f>M18*1.18</f>
        <v>0</v>
      </c>
    </row>
    <row r="19" spans="1:14" ht="18.75" customHeight="1">
      <c r="A19" s="29" t="str">
        <f>A$16&amp;"."&amp;ROW(A3)</f>
        <v>2.3</v>
      </c>
      <c r="B19" s="202"/>
      <c r="C19" s="203"/>
      <c r="D19" s="203"/>
      <c r="E19" s="204">
        <f>C19*D19/1000</f>
        <v>0</v>
      </c>
      <c r="F19" s="203"/>
      <c r="G19" s="204">
        <f>E19*F19/1000</f>
        <v>0</v>
      </c>
      <c r="H19" s="204">
        <f>G19*1.18</f>
        <v>0</v>
      </c>
      <c r="I19" s="203"/>
      <c r="J19" s="203"/>
      <c r="K19" s="204">
        <f>I19*J19/1000</f>
        <v>0</v>
      </c>
      <c r="L19" s="203"/>
      <c r="M19" s="204">
        <f>K19*L19/1000</f>
        <v>0</v>
      </c>
      <c r="N19" s="204">
        <f>M19*1.18</f>
        <v>0</v>
      </c>
    </row>
    <row r="20" spans="1:14" ht="15">
      <c r="A20" s="33"/>
      <c r="B20" s="32" t="s">
        <v>696</v>
      </c>
      <c r="C20" s="53"/>
      <c r="D20" s="53"/>
      <c r="E20" s="205"/>
      <c r="F20" s="53"/>
      <c r="G20" s="205"/>
      <c r="H20" s="205"/>
      <c r="I20" s="53"/>
      <c r="J20" s="53"/>
      <c r="K20" s="205"/>
      <c r="L20" s="53"/>
      <c r="M20" s="205"/>
      <c r="N20" s="205"/>
    </row>
    <row r="21" spans="1:14" ht="22.5">
      <c r="A21" s="319">
        <v>3</v>
      </c>
      <c r="B21" s="68" t="s">
        <v>301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ht="18.75" customHeight="1">
      <c r="A22" s="29" t="str">
        <f>A$21&amp;"."&amp;ROW(A1)</f>
        <v>3.1</v>
      </c>
      <c r="B22" s="202"/>
      <c r="C22" s="203"/>
      <c r="D22" s="203"/>
      <c r="E22" s="204">
        <f>C22*D22/1000</f>
        <v>0</v>
      </c>
      <c r="F22" s="203"/>
      <c r="G22" s="204">
        <f>E22*F22/1000</f>
        <v>0</v>
      </c>
      <c r="H22" s="204">
        <f>G22*1.18</f>
        <v>0</v>
      </c>
      <c r="I22" s="203"/>
      <c r="J22" s="203"/>
      <c r="K22" s="204">
        <f>I22*J22/1000</f>
        <v>0</v>
      </c>
      <c r="L22" s="203"/>
      <c r="M22" s="204">
        <f>K22*L22/1000</f>
        <v>0</v>
      </c>
      <c r="N22" s="204">
        <f>M22*1.18</f>
        <v>0</v>
      </c>
    </row>
    <row r="23" spans="1:14" ht="18.75" customHeight="1">
      <c r="A23" s="29" t="str">
        <f>A$21&amp;"."&amp;ROW(A2)</f>
        <v>3.2</v>
      </c>
      <c r="B23" s="202"/>
      <c r="C23" s="203"/>
      <c r="D23" s="203"/>
      <c r="E23" s="204">
        <f>C23*D23/1000</f>
        <v>0</v>
      </c>
      <c r="F23" s="203"/>
      <c r="G23" s="204">
        <f>E23*F23/1000</f>
        <v>0</v>
      </c>
      <c r="H23" s="204">
        <f>G23*1.18</f>
        <v>0</v>
      </c>
      <c r="I23" s="203"/>
      <c r="J23" s="203"/>
      <c r="K23" s="204">
        <f>I23*J23/1000</f>
        <v>0</v>
      </c>
      <c r="L23" s="203"/>
      <c r="M23" s="204">
        <f>K23*L23/1000</f>
        <v>0</v>
      </c>
      <c r="N23" s="204">
        <f>M23*1.18</f>
        <v>0</v>
      </c>
    </row>
    <row r="24" spans="1:14" ht="18.75" customHeight="1">
      <c r="A24" s="29" t="str">
        <f>A$21&amp;"."&amp;ROW(A3)</f>
        <v>3.3</v>
      </c>
      <c r="B24" s="202"/>
      <c r="C24" s="203"/>
      <c r="D24" s="203"/>
      <c r="E24" s="204">
        <f>C24*D24/1000</f>
        <v>0</v>
      </c>
      <c r="F24" s="203"/>
      <c r="G24" s="204">
        <f>E24*F24/1000</f>
        <v>0</v>
      </c>
      <c r="H24" s="204">
        <f>G24*1.18</f>
        <v>0</v>
      </c>
      <c r="I24" s="203"/>
      <c r="J24" s="203"/>
      <c r="K24" s="204">
        <f>I24*J24/1000</f>
        <v>0</v>
      </c>
      <c r="L24" s="203"/>
      <c r="M24" s="204">
        <f>K24*L24/1000</f>
        <v>0</v>
      </c>
      <c r="N24" s="204">
        <f>M24*1.18</f>
        <v>0</v>
      </c>
    </row>
    <row r="25" spans="1:14" ht="15">
      <c r="A25" s="33"/>
      <c r="B25" s="32" t="s">
        <v>696</v>
      </c>
      <c r="C25" s="53"/>
      <c r="D25" s="53"/>
      <c r="E25" s="205"/>
      <c r="F25" s="53"/>
      <c r="G25" s="205"/>
      <c r="H25" s="205"/>
      <c r="I25" s="53"/>
      <c r="J25" s="53"/>
      <c r="K25" s="205"/>
      <c r="L25" s="53"/>
      <c r="M25" s="205"/>
      <c r="N25" s="205"/>
    </row>
    <row r="26" spans="1:14" ht="15">
      <c r="A26" s="29"/>
      <c r="B26" s="30" t="s">
        <v>287</v>
      </c>
      <c r="C26" s="207"/>
      <c r="D26" s="207"/>
      <c r="E26" s="29"/>
      <c r="F26" s="207"/>
      <c r="G26" s="208">
        <f>SUM(G10:G25)</f>
        <v>0</v>
      </c>
      <c r="H26" s="208">
        <f>SUM(H10:H25)</f>
        <v>0</v>
      </c>
      <c r="I26" s="207"/>
      <c r="J26" s="207"/>
      <c r="K26" s="29"/>
      <c r="L26" s="207"/>
      <c r="M26" s="208">
        <f>SUM(M10:M25)</f>
        <v>0</v>
      </c>
      <c r="N26" s="208">
        <f>SUM(N10:N25)</f>
        <v>0</v>
      </c>
    </row>
    <row r="27" spans="1:14" ht="15">
      <c r="A27" s="7"/>
      <c r="B27" s="8"/>
      <c r="C27" s="8"/>
      <c r="D27" s="8"/>
      <c r="E27" s="9"/>
      <c r="F27" s="10"/>
      <c r="G27" s="10"/>
      <c r="H27" s="11"/>
      <c r="I27" s="8"/>
      <c r="J27" s="8"/>
      <c r="K27" s="9"/>
      <c r="L27" s="10"/>
      <c r="M27" s="10"/>
      <c r="N27" s="11"/>
    </row>
    <row r="28" spans="1:14" ht="15">
      <c r="A28" s="12"/>
      <c r="B28" s="13"/>
      <c r="C28" s="13"/>
      <c r="D28" s="13"/>
      <c r="E28" s="9"/>
      <c r="F28" s="14"/>
      <c r="G28" s="14"/>
      <c r="H28" s="15"/>
      <c r="I28" s="13"/>
      <c r="J28" s="13"/>
      <c r="K28" s="9"/>
      <c r="L28" s="14"/>
      <c r="M28" s="14"/>
      <c r="N28" s="15"/>
    </row>
    <row r="29" spans="1:14" ht="15">
      <c r="A29" s="6"/>
      <c r="B29" s="1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17" t="s">
        <v>299</v>
      </c>
      <c r="B30" s="18"/>
      <c r="C30" s="19"/>
      <c r="D30" s="19"/>
      <c r="E30" s="20"/>
      <c r="F30" s="19"/>
      <c r="G30" s="19"/>
      <c r="H30" s="19"/>
      <c r="I30" s="19"/>
      <c r="J30" s="19"/>
      <c r="K30" s="20"/>
      <c r="L30" s="19"/>
      <c r="M30" s="19"/>
      <c r="N30" s="19"/>
    </row>
    <row r="31" spans="1:14" ht="15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2" s="665"/>
      <c r="C32" s="19"/>
      <c r="D32" s="22"/>
      <c r="E32" s="22"/>
      <c r="F32" s="21"/>
      <c r="G32" s="21"/>
      <c r="H32" s="21"/>
      <c r="I32" s="19"/>
      <c r="J32" s="22"/>
      <c r="K32" s="22"/>
      <c r="L32" s="21"/>
      <c r="M32" s="21"/>
      <c r="N32" s="21"/>
    </row>
    <row r="33" spans="1:2" ht="15">
      <c r="A33" s="328"/>
      <c r="B33" s="977" t="s">
        <v>196</v>
      </c>
    </row>
  </sheetData>
  <sheetProtection password="CF72" sheet="1" objects="1" scenarios="1"/>
  <mergeCells count="14">
    <mergeCell ref="I6:I7"/>
    <mergeCell ref="J6:J7"/>
    <mergeCell ref="K6:K7"/>
    <mergeCell ref="L6:L7"/>
    <mergeCell ref="M6:M7"/>
    <mergeCell ref="N6:N7"/>
    <mergeCell ref="G6:G7"/>
    <mergeCell ref="H6:H7"/>
    <mergeCell ref="A6:A8"/>
    <mergeCell ref="B6:B8"/>
    <mergeCell ref="C6:C7"/>
    <mergeCell ref="D6:D7"/>
    <mergeCell ref="E6:E7"/>
    <mergeCell ref="F6:F7"/>
  </mergeCells>
  <dataValidations count="2">
    <dataValidation type="decimal" allowBlank="1" showErrorMessage="1" errorTitle="Ошибка" error="Допускается ввод только действительных чисел!" sqref="C11:D14 C17:D20 F17:J20 F11:J14 C22:D25 F22:J25 L11:N14 L17:N20 L22:N25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B14 B17:B19 B22:B24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2:K57"/>
  <sheetViews>
    <sheetView zoomScalePageLayoutView="0" workbookViewId="0" topLeftCell="A1">
      <selection activeCell="D54" sqref="D54"/>
    </sheetView>
  </sheetViews>
  <sheetFormatPr defaultColWidth="9.140625" defaultRowHeight="15"/>
  <cols>
    <col min="1" max="1" width="5.57421875" style="328" customWidth="1"/>
    <col min="2" max="2" width="27.00390625" style="328" customWidth="1"/>
    <col min="3" max="6" width="19.8515625" style="328" customWidth="1"/>
    <col min="7" max="16384" width="9.140625" style="328" customWidth="1"/>
  </cols>
  <sheetData>
    <row r="2" spans="1:6" ht="15">
      <c r="A2" s="655" t="s">
        <v>1121</v>
      </c>
      <c r="B2" s="656"/>
      <c r="C2" s="656"/>
      <c r="D2" s="656"/>
      <c r="E2" s="656"/>
      <c r="F2" s="657"/>
    </row>
    <row r="3" spans="1:6" ht="15">
      <c r="A3" s="463" t="str">
        <f>Титульный!$B$10</f>
        <v>ООО "Дирекция Голицыно-3"</v>
      </c>
      <c r="B3" s="658"/>
      <c r="C3" s="658"/>
      <c r="D3" s="658"/>
      <c r="E3" s="658"/>
      <c r="F3" s="659"/>
    </row>
    <row r="4" spans="1:6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60"/>
      <c r="C4" s="660"/>
      <c r="D4" s="660"/>
      <c r="E4" s="660"/>
      <c r="F4" s="659"/>
    </row>
    <row r="5" spans="1:6" ht="15">
      <c r="A5" s="661"/>
      <c r="B5" s="662"/>
      <c r="C5" s="661"/>
      <c r="D5" s="661"/>
      <c r="E5" s="661"/>
      <c r="F5" s="661"/>
    </row>
    <row r="6" spans="1:6" ht="40.5" customHeight="1">
      <c r="A6" s="1525" t="s">
        <v>4</v>
      </c>
      <c r="B6" s="1525" t="s">
        <v>304</v>
      </c>
      <c r="C6" s="1525" t="s">
        <v>305</v>
      </c>
      <c r="D6" s="61" t="s">
        <v>306</v>
      </c>
      <c r="E6" s="61" t="s">
        <v>321</v>
      </c>
      <c r="F6" s="61" t="s">
        <v>307</v>
      </c>
    </row>
    <row r="7" spans="1:6" ht="15">
      <c r="A7" s="1525"/>
      <c r="B7" s="1525"/>
      <c r="C7" s="1525"/>
      <c r="D7" s="61" t="s">
        <v>199</v>
      </c>
      <c r="E7" s="61" t="s">
        <v>34</v>
      </c>
      <c r="F7" s="61" t="s">
        <v>34</v>
      </c>
    </row>
    <row r="8" spans="1:6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5" hidden="1">
      <c r="A9" s="36">
        <v>0</v>
      </c>
      <c r="B9" s="25"/>
      <c r="C9" s="25"/>
      <c r="D9" s="25"/>
      <c r="E9" s="25"/>
      <c r="F9" s="25"/>
    </row>
    <row r="10" spans="1:6" ht="15">
      <c r="A10" s="861">
        <f aca="true" t="shared" si="0" ref="A10:A23">ROW(A1)</f>
        <v>1</v>
      </c>
      <c r="B10" s="652" t="s">
        <v>1164</v>
      </c>
      <c r="C10" s="652"/>
      <c r="D10" s="653">
        <v>401280</v>
      </c>
      <c r="E10" s="653">
        <v>996398.64</v>
      </c>
      <c r="F10" s="37">
        <f aca="true" t="shared" si="1" ref="F10:F22">E10*1.18</f>
        <v>1175750.3952</v>
      </c>
    </row>
    <row r="11" spans="1:6" ht="15">
      <c r="A11" s="861">
        <f t="shared" si="0"/>
        <v>2</v>
      </c>
      <c r="B11" s="652" t="s">
        <v>1165</v>
      </c>
      <c r="C11" s="652"/>
      <c r="D11" s="653">
        <v>349140</v>
      </c>
      <c r="E11" s="653">
        <v>866932.37</v>
      </c>
      <c r="F11" s="37">
        <f t="shared" si="1"/>
        <v>1022980.1965999999</v>
      </c>
    </row>
    <row r="12" spans="1:6" ht="15">
      <c r="A12" s="861">
        <f t="shared" si="0"/>
        <v>3</v>
      </c>
      <c r="B12" s="652" t="s">
        <v>1166</v>
      </c>
      <c r="C12" s="652"/>
      <c r="D12" s="653">
        <v>310540</v>
      </c>
      <c r="E12" s="653">
        <v>771086.61</v>
      </c>
      <c r="F12" s="37">
        <f t="shared" si="1"/>
        <v>909882.1998</v>
      </c>
    </row>
    <row r="13" spans="1:6" ht="15">
      <c r="A13" s="861">
        <f t="shared" si="0"/>
        <v>4</v>
      </c>
      <c r="B13" s="652" t="s">
        <v>1167</v>
      </c>
      <c r="C13" s="652"/>
      <c r="D13" s="653">
        <v>244320</v>
      </c>
      <c r="E13" s="653">
        <v>606658.99</v>
      </c>
      <c r="F13" s="37">
        <f t="shared" si="1"/>
        <v>715857.6081999999</v>
      </c>
    </row>
    <row r="14" spans="1:6" ht="15">
      <c r="A14" s="861">
        <f t="shared" si="0"/>
        <v>5</v>
      </c>
      <c r="B14" s="652" t="s">
        <v>1168</v>
      </c>
      <c r="C14" s="652"/>
      <c r="D14" s="653">
        <v>191680</v>
      </c>
      <c r="E14" s="653">
        <v>475951.18</v>
      </c>
      <c r="F14" s="37">
        <f t="shared" si="1"/>
        <v>561622.3924</v>
      </c>
    </row>
    <row r="15" spans="1:6" ht="15">
      <c r="A15" s="861">
        <f t="shared" si="0"/>
        <v>6</v>
      </c>
      <c r="B15" s="652" t="s">
        <v>1169</v>
      </c>
      <c r="C15" s="652"/>
      <c r="D15" s="653">
        <v>184000</v>
      </c>
      <c r="E15" s="653">
        <v>456881.35</v>
      </c>
      <c r="F15" s="37">
        <f t="shared" si="1"/>
        <v>539119.9929999999</v>
      </c>
    </row>
    <row r="16" spans="1:6" ht="15">
      <c r="A16" s="861">
        <f t="shared" si="0"/>
        <v>7</v>
      </c>
      <c r="B16" s="652" t="s">
        <v>1170</v>
      </c>
      <c r="C16" s="652"/>
      <c r="D16" s="653">
        <v>175680</v>
      </c>
      <c r="E16" s="653">
        <v>473442.7</v>
      </c>
      <c r="F16" s="37">
        <f t="shared" si="1"/>
        <v>558662.3859999999</v>
      </c>
    </row>
    <row r="17" spans="1:6" ht="15">
      <c r="A17" s="861">
        <f t="shared" si="0"/>
        <v>8</v>
      </c>
      <c r="B17" s="652" t="s">
        <v>1171</v>
      </c>
      <c r="C17" s="652"/>
      <c r="D17" s="653">
        <v>178560</v>
      </c>
      <c r="E17" s="653">
        <v>481204.06</v>
      </c>
      <c r="F17" s="37">
        <f t="shared" si="1"/>
        <v>567820.7908</v>
      </c>
    </row>
    <row r="18" spans="1:6" ht="15">
      <c r="A18" s="861">
        <f t="shared" si="0"/>
        <v>9</v>
      </c>
      <c r="B18" s="652" t="s">
        <v>1172</v>
      </c>
      <c r="C18" s="652"/>
      <c r="D18" s="653">
        <v>200160</v>
      </c>
      <c r="E18" s="653">
        <v>539414.32</v>
      </c>
      <c r="F18" s="37">
        <f t="shared" si="1"/>
        <v>636508.8975999999</v>
      </c>
    </row>
    <row r="19" spans="1:6" ht="15">
      <c r="A19" s="861">
        <f t="shared" si="0"/>
        <v>10</v>
      </c>
      <c r="B19" s="652" t="s">
        <v>1173</v>
      </c>
      <c r="C19" s="652"/>
      <c r="D19" s="653">
        <v>249600</v>
      </c>
      <c r="E19" s="653">
        <v>672650.85</v>
      </c>
      <c r="F19" s="37">
        <f t="shared" si="1"/>
        <v>793728.0029999999</v>
      </c>
    </row>
    <row r="20" spans="1:6" ht="15">
      <c r="A20" s="861">
        <f t="shared" si="0"/>
        <v>11</v>
      </c>
      <c r="B20" s="652" t="s">
        <v>1174</v>
      </c>
      <c r="C20" s="652"/>
      <c r="D20" s="653">
        <v>278880</v>
      </c>
      <c r="E20" s="653">
        <v>751557.97</v>
      </c>
      <c r="F20" s="37">
        <f t="shared" si="1"/>
        <v>886838.4045999999</v>
      </c>
    </row>
    <row r="21" spans="1:6" ht="15">
      <c r="A21" s="861">
        <f t="shared" si="0"/>
        <v>12</v>
      </c>
      <c r="B21" s="652" t="s">
        <v>1175</v>
      </c>
      <c r="C21" s="652"/>
      <c r="D21" s="653">
        <v>221729</v>
      </c>
      <c r="E21" s="653">
        <v>842831.83</v>
      </c>
      <c r="F21" s="37">
        <f t="shared" si="1"/>
        <v>994541.5593999999</v>
      </c>
    </row>
    <row r="22" spans="1:6" ht="15">
      <c r="A22" s="861">
        <f t="shared" si="0"/>
        <v>13</v>
      </c>
      <c r="B22" s="652"/>
      <c r="C22" s="652"/>
      <c r="D22" s="653"/>
      <c r="E22" s="653"/>
      <c r="F22" s="37">
        <f t="shared" si="1"/>
        <v>0</v>
      </c>
    </row>
    <row r="23" spans="1:6" ht="15">
      <c r="A23" s="861">
        <f t="shared" si="0"/>
        <v>14</v>
      </c>
      <c r="B23" s="652"/>
      <c r="C23" s="652"/>
      <c r="D23" s="653"/>
      <c r="E23" s="653"/>
      <c r="F23" s="37">
        <f>E23*1.18</f>
        <v>0</v>
      </c>
    </row>
    <row r="24" spans="1:6" ht="15">
      <c r="A24" s="31"/>
      <c r="B24" s="32" t="s">
        <v>696</v>
      </c>
      <c r="C24" s="31"/>
      <c r="D24" s="31"/>
      <c r="E24" s="31"/>
      <c r="F24" s="31"/>
    </row>
    <row r="25" spans="1:6" ht="15">
      <c r="A25" s="29"/>
      <c r="B25" s="30" t="s">
        <v>287</v>
      </c>
      <c r="C25" s="67"/>
      <c r="D25" s="37">
        <f>SUM(D9:D24)</f>
        <v>2985569</v>
      </c>
      <c r="E25" s="37">
        <f>SUM(E9:E24)</f>
        <v>7935010.87</v>
      </c>
      <c r="F25" s="37">
        <f>SUM(F9:F24)</f>
        <v>9363312.826599998</v>
      </c>
    </row>
    <row r="26" spans="1:6" ht="28.5" customHeight="1">
      <c r="A26" s="27"/>
      <c r="B26" s="30" t="s">
        <v>308</v>
      </c>
      <c r="C26" s="212"/>
      <c r="D26" s="212"/>
      <c r="E26" s="213">
        <f>IF($D$25=0,0,E25/$D$25)</f>
        <v>2.657788471812241</v>
      </c>
      <c r="F26" s="213">
        <f>IF($D$25=0,0,F25/$D$25)</f>
        <v>3.1361903967384435</v>
      </c>
    </row>
    <row r="27" spans="1:6" ht="15">
      <c r="A27" s="661"/>
      <c r="B27" s="661"/>
      <c r="C27" s="663"/>
      <c r="D27" s="661"/>
      <c r="E27" s="661"/>
      <c r="F27" s="661"/>
    </row>
    <row r="28" spans="1:6" ht="15">
      <c r="A28" s="657"/>
      <c r="B28" s="1526" t="s">
        <v>309</v>
      </c>
      <c r="C28" s="1527"/>
      <c r="D28" s="1527"/>
      <c r="E28" s="657"/>
      <c r="F28" s="657"/>
    </row>
    <row r="29" spans="1:11" ht="15">
      <c r="A29" s="657"/>
      <c r="B29" s="658"/>
      <c r="C29" s="657"/>
      <c r="D29" s="657"/>
      <c r="E29" s="657"/>
      <c r="F29" s="657"/>
      <c r="K29" s="862"/>
    </row>
    <row r="30" spans="1:6" ht="15">
      <c r="A30" s="665" t="str">
        <f>Титульный!$B$47&amp;" /____________________/ ("&amp;MID(Титульный!$B$46,1,SEARCH(" ",Титульный!$B$46)-1)&amp;" "&amp;MID(Титульный!$B$46,SEARCH(" ",Титульный!$B$46)+1,1)&amp;"."&amp;MID(Титульный!$B$46,SEARCH(" ",Титульный!$B$46,SEARCH(" ",Титульный!$B$46)+1)+1,1)&amp;"."&amp;")"</f>
        <v>Генеральный директор /____________________/ (Седов Ю.В.)</v>
      </c>
      <c r="B30" s="657"/>
      <c r="C30" s="657"/>
      <c r="D30" s="666"/>
      <c r="E30" s="665"/>
      <c r="F30" s="665"/>
    </row>
    <row r="31" spans="1:6" ht="15">
      <c r="A31" s="659"/>
      <c r="B31" s="977" t="s">
        <v>196</v>
      </c>
      <c r="C31" s="657"/>
      <c r="D31" s="657"/>
      <c r="E31" s="657"/>
      <c r="F31" s="657"/>
    </row>
    <row r="32" spans="1:6" ht="15">
      <c r="A32" s="657"/>
      <c r="B32" s="657"/>
      <c r="C32" s="657"/>
      <c r="D32" s="657"/>
      <c r="E32" s="657"/>
      <c r="F32" s="657"/>
    </row>
    <row r="33" spans="1:6" ht="15">
      <c r="A33" s="1528" t="s">
        <v>1122</v>
      </c>
      <c r="B33" s="1528"/>
      <c r="C33" s="1528"/>
      <c r="D33" s="1528"/>
      <c r="E33" s="1528"/>
      <c r="F33" s="1529"/>
    </row>
    <row r="34" spans="1:6" ht="15">
      <c r="A34" s="667"/>
      <c r="B34" s="667"/>
      <c r="C34" s="667"/>
      <c r="D34" s="667"/>
      <c r="E34" s="667"/>
      <c r="F34" s="667"/>
    </row>
    <row r="35" spans="1:6" ht="15">
      <c r="A35" s="1530" t="s">
        <v>212</v>
      </c>
      <c r="B35" s="1530" t="s">
        <v>310</v>
      </c>
      <c r="C35" s="1531" t="s">
        <v>311</v>
      </c>
      <c r="D35" s="1532"/>
      <c r="E35" s="1532"/>
      <c r="F35" s="1533"/>
    </row>
    <row r="36" spans="1:6" ht="37.5" customHeight="1">
      <c r="A36" s="1530"/>
      <c r="B36" s="1530"/>
      <c r="C36" s="668" t="s">
        <v>312</v>
      </c>
      <c r="D36" s="668" t="s">
        <v>313</v>
      </c>
      <c r="E36" s="668" t="s">
        <v>314</v>
      </c>
      <c r="F36" s="669" t="s">
        <v>315</v>
      </c>
    </row>
    <row r="37" spans="1:6" ht="15">
      <c r="A37" s="25">
        <v>1</v>
      </c>
      <c r="B37" s="25">
        <v>2</v>
      </c>
      <c r="C37" s="25">
        <v>3</v>
      </c>
      <c r="D37" s="25">
        <v>4</v>
      </c>
      <c r="E37" s="25">
        <v>5</v>
      </c>
      <c r="F37" s="25">
        <v>6</v>
      </c>
    </row>
    <row r="38" spans="1:6" ht="15">
      <c r="A38" s="669">
        <v>1</v>
      </c>
      <c r="B38" s="670" t="s">
        <v>316</v>
      </c>
      <c r="C38" s="654">
        <v>150554</v>
      </c>
      <c r="D38" s="654"/>
      <c r="E38" s="654"/>
      <c r="F38" s="52">
        <f>C38+D38+E38</f>
        <v>150554</v>
      </c>
    </row>
    <row r="39" spans="1:6" ht="15">
      <c r="A39" s="671" t="str">
        <f>A$38&amp;"."&amp;ROW(A1)</f>
        <v>1.1</v>
      </c>
      <c r="B39" s="668"/>
      <c r="C39" s="668"/>
      <c r="D39" s="668"/>
      <c r="E39" s="668"/>
      <c r="F39" s="668"/>
    </row>
    <row r="40" spans="1:6" ht="15">
      <c r="A40" s="863" t="str">
        <f>A$38&amp;"."&amp;ROW(A2)</f>
        <v>1.2</v>
      </c>
      <c r="B40" s="668"/>
      <c r="C40" s="668"/>
      <c r="D40" s="668"/>
      <c r="E40" s="668"/>
      <c r="F40" s="668"/>
    </row>
    <row r="41" spans="1:6" ht="15">
      <c r="A41" s="869" t="str">
        <f>A$38&amp;"."&amp;ROW(A3)</f>
        <v>1.3</v>
      </c>
      <c r="B41" s="668"/>
      <c r="C41" s="668"/>
      <c r="D41" s="668"/>
      <c r="E41" s="668"/>
      <c r="F41" s="668"/>
    </row>
    <row r="42" spans="1:6" ht="15">
      <c r="A42" s="879" t="str">
        <f>A$38&amp;"."&amp;ROW(A4)</f>
        <v>1.4</v>
      </c>
      <c r="B42" s="668"/>
      <c r="C42" s="668"/>
      <c r="D42" s="668"/>
      <c r="E42" s="668"/>
      <c r="F42" s="668"/>
    </row>
    <row r="43" spans="1:6" ht="15">
      <c r="A43" s="31"/>
      <c r="B43" s="32" t="s">
        <v>696</v>
      </c>
      <c r="C43" s="31"/>
      <c r="D43" s="31"/>
      <c r="E43" s="31"/>
      <c r="F43" s="31"/>
    </row>
    <row r="44" spans="1:6" ht="15">
      <c r="A44" s="669">
        <v>2</v>
      </c>
      <c r="B44" s="670" t="s">
        <v>317</v>
      </c>
      <c r="C44" s="214">
        <f>'Расходы ЭЭ'!G10</f>
        <v>54297.2248</v>
      </c>
      <c r="D44" s="214">
        <f>'Расходы ЭЭ'!G18</f>
        <v>0</v>
      </c>
      <c r="E44" s="214">
        <f>'Расходы ЭЭ'!G24</f>
        <v>0</v>
      </c>
      <c r="F44" s="52">
        <f>C44+D44+E44</f>
        <v>54297.2248</v>
      </c>
    </row>
    <row r="45" spans="1:6" ht="15">
      <c r="A45" s="671" t="str">
        <f>A$44&amp;"."&amp;ROW(A1)</f>
        <v>2.1</v>
      </c>
      <c r="B45" s="668"/>
      <c r="C45" s="668"/>
      <c r="D45" s="668"/>
      <c r="E45" s="668"/>
      <c r="F45" s="668"/>
    </row>
    <row r="46" spans="1:6" ht="15">
      <c r="A46" s="863" t="str">
        <f>A$44&amp;"."&amp;ROW(A2)</f>
        <v>2.2</v>
      </c>
      <c r="B46" s="668"/>
      <c r="C46" s="668"/>
      <c r="D46" s="668"/>
      <c r="E46" s="668"/>
      <c r="F46" s="668"/>
    </row>
    <row r="47" spans="1:6" ht="15">
      <c r="A47" s="869" t="str">
        <f>A$44&amp;"."&amp;ROW(A3)</f>
        <v>2.3</v>
      </c>
      <c r="B47" s="668"/>
      <c r="C47" s="668"/>
      <c r="D47" s="668"/>
      <c r="E47" s="668"/>
      <c r="F47" s="668"/>
    </row>
    <row r="48" spans="1:6" ht="15">
      <c r="A48" s="31"/>
      <c r="B48" s="32" t="s">
        <v>696</v>
      </c>
      <c r="C48" s="31"/>
      <c r="D48" s="31"/>
      <c r="E48" s="31"/>
      <c r="F48" s="31"/>
    </row>
    <row r="49" spans="1:6" ht="15">
      <c r="A49" s="669">
        <v>3</v>
      </c>
      <c r="B49" s="670" t="s">
        <v>318</v>
      </c>
      <c r="C49" s="654"/>
      <c r="D49" s="654"/>
      <c r="E49" s="654"/>
      <c r="F49" s="52">
        <f>C49+D49+E49</f>
        <v>0</v>
      </c>
    </row>
    <row r="50" spans="1:6" ht="15">
      <c r="A50" s="669">
        <v>4</v>
      </c>
      <c r="B50" s="672" t="s">
        <v>319</v>
      </c>
      <c r="C50" s="654">
        <f>721005-C38-C44</f>
        <v>516153.7752</v>
      </c>
      <c r="D50" s="654"/>
      <c r="E50" s="654"/>
      <c r="F50" s="52">
        <f>C50+D50+E50</f>
        <v>516153.7752</v>
      </c>
    </row>
    <row r="51" spans="1:6" ht="15">
      <c r="A51" s="26"/>
      <c r="B51" s="673" t="s">
        <v>320</v>
      </c>
      <c r="C51" s="42"/>
      <c r="D51" s="42"/>
      <c r="E51" s="42"/>
      <c r="F51" s="52">
        <f>SUM(F38:F50)</f>
        <v>721005</v>
      </c>
    </row>
    <row r="52" spans="1:6" ht="15">
      <c r="A52" s="7"/>
      <c r="B52" s="8"/>
      <c r="C52" s="8"/>
      <c r="D52" s="8"/>
      <c r="E52" s="9"/>
      <c r="F52" s="10"/>
    </row>
    <row r="53" spans="1:6" ht="15">
      <c r="A53" s="657"/>
      <c r="B53" s="657"/>
      <c r="C53" s="657"/>
      <c r="D53" s="657"/>
      <c r="E53" s="657"/>
      <c r="F53" s="657"/>
    </row>
    <row r="54" spans="1:6" ht="15">
      <c r="A54" s="674" t="s">
        <v>299</v>
      </c>
      <c r="B54" s="657"/>
      <c r="C54" s="657"/>
      <c r="D54" s="657"/>
      <c r="E54" s="657"/>
      <c r="F54" s="657"/>
    </row>
    <row r="55" spans="1:6" ht="15">
      <c r="A55" s="658"/>
      <c r="B55" s="657"/>
      <c r="C55" s="657"/>
      <c r="D55" s="657"/>
      <c r="E55" s="657"/>
      <c r="F55" s="657"/>
    </row>
    <row r="56" spans="1:6" ht="15">
      <c r="A56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56" s="665"/>
      <c r="C56" s="657"/>
      <c r="D56" s="657"/>
      <c r="E56" s="657"/>
      <c r="F56" s="657"/>
    </row>
    <row r="57" ht="15">
      <c r="B57" s="977" t="s">
        <v>196</v>
      </c>
    </row>
  </sheetData>
  <sheetProtection password="CF72" sheet="1" objects="1" scenarios="1"/>
  <mergeCells count="8">
    <mergeCell ref="A6:A7"/>
    <mergeCell ref="B6:B7"/>
    <mergeCell ref="C6:C7"/>
    <mergeCell ref="B28:D28"/>
    <mergeCell ref="A33:F33"/>
    <mergeCell ref="A35:A36"/>
    <mergeCell ref="B35:B36"/>
    <mergeCell ref="C35:F35"/>
  </mergeCells>
  <dataValidations count="3">
    <dataValidation type="decimal" allowBlank="1" showErrorMessage="1" errorTitle="Ошибка" error="Допускается ввод только действительных чисел!" sqref="D10:F23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:C23">
      <formula1>900</formula1>
    </dataValidation>
    <dataValidation type="decimal" allowBlank="1" showErrorMessage="1" errorTitle="Ошибка" error="Допускается ввод только неотрицательных чисел!" sqref="C49:E5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K32"/>
  <sheetViews>
    <sheetView zoomScalePageLayoutView="0" workbookViewId="0" topLeftCell="A1">
      <pane xSplit="2" ySplit="9" topLeftCell="D10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H17" sqref="H17"/>
    </sheetView>
  </sheetViews>
  <sheetFormatPr defaultColWidth="8.8515625" defaultRowHeight="15"/>
  <cols>
    <col min="1" max="1" width="8.140625" style="341" customWidth="1"/>
    <col min="2" max="2" width="30.00390625" style="341" customWidth="1"/>
    <col min="3" max="3" width="13.8515625" style="341" customWidth="1"/>
    <col min="4" max="4" width="15.00390625" style="341" customWidth="1"/>
    <col min="5" max="5" width="19.140625" style="341" customWidth="1"/>
    <col min="6" max="6" width="19.421875" style="341" customWidth="1"/>
    <col min="7" max="7" width="15.140625" style="341" customWidth="1"/>
    <col min="8" max="8" width="14.00390625" style="341" customWidth="1"/>
    <col min="9" max="9" width="20.57421875" style="341" customWidth="1"/>
    <col min="10" max="10" width="19.57421875" style="341" customWidth="1"/>
    <col min="11" max="11" width="15.421875" style="341" customWidth="1"/>
    <col min="12" max="16384" width="8.8515625" style="341" customWidth="1"/>
  </cols>
  <sheetData>
    <row r="2" spans="1:11" ht="18.75">
      <c r="A2" s="675" t="s">
        <v>1124</v>
      </c>
      <c r="B2" s="676"/>
      <c r="C2" s="676"/>
      <c r="D2" s="676"/>
      <c r="E2" s="677"/>
      <c r="F2" s="677"/>
      <c r="G2" s="677"/>
      <c r="H2" s="468"/>
      <c r="I2" s="468"/>
      <c r="J2" s="468"/>
      <c r="K2" s="468"/>
    </row>
    <row r="3" spans="1:11" ht="15">
      <c r="A3" s="463" t="str">
        <f>Титульный!$B$10</f>
        <v>ООО "Дирекция Голицыно-3"</v>
      </c>
      <c r="B3" s="678"/>
      <c r="C3" s="678"/>
      <c r="D3" s="678"/>
      <c r="E3" s="679"/>
      <c r="F3" s="679"/>
      <c r="G3" s="679"/>
      <c r="H3" s="468"/>
      <c r="I3" s="468"/>
      <c r="J3" s="468"/>
      <c r="K3" s="468"/>
    </row>
    <row r="4" spans="1:11" ht="10.5" customHeight="1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80"/>
      <c r="C4" s="680"/>
      <c r="D4" s="680"/>
      <c r="E4" s="680"/>
      <c r="F4" s="680"/>
      <c r="G4" s="680"/>
      <c r="H4" s="456"/>
      <c r="I4" s="456"/>
      <c r="J4" s="456"/>
      <c r="K4" s="456"/>
    </row>
    <row r="5" spans="1:11" ht="10.5" customHeight="1">
      <c r="A5" s="681"/>
      <c r="B5" s="680"/>
      <c r="C5" s="680"/>
      <c r="D5" s="680"/>
      <c r="E5" s="680"/>
      <c r="F5" s="680"/>
      <c r="G5" s="680"/>
      <c r="H5" s="456"/>
      <c r="I5" s="456"/>
      <c r="J5" s="456"/>
      <c r="K5" s="456"/>
    </row>
    <row r="6" spans="1:11" ht="25.5" customHeight="1">
      <c r="A6" s="1534" t="s">
        <v>212</v>
      </c>
      <c r="B6" s="1534" t="s">
        <v>322</v>
      </c>
      <c r="C6" s="1534" t="s">
        <v>323</v>
      </c>
      <c r="D6" s="1535" t="s">
        <v>1125</v>
      </c>
      <c r="E6" s="1536"/>
      <c r="F6" s="1536"/>
      <c r="G6" s="1536"/>
      <c r="H6" s="1535" t="s">
        <v>1123</v>
      </c>
      <c r="I6" s="1536"/>
      <c r="J6" s="1536"/>
      <c r="K6" s="1536"/>
    </row>
    <row r="7" spans="1:11" ht="36" customHeight="1">
      <c r="A7" s="1534"/>
      <c r="B7" s="1534"/>
      <c r="C7" s="1534"/>
      <c r="D7" s="1534" t="s">
        <v>324</v>
      </c>
      <c r="E7" s="682" t="s">
        <v>325</v>
      </c>
      <c r="F7" s="682" t="s">
        <v>325</v>
      </c>
      <c r="G7" s="682" t="s">
        <v>326</v>
      </c>
      <c r="H7" s="1537" t="s">
        <v>324</v>
      </c>
      <c r="I7" s="683" t="s">
        <v>325</v>
      </c>
      <c r="J7" s="683" t="s">
        <v>325</v>
      </c>
      <c r="K7" s="683" t="s">
        <v>326</v>
      </c>
    </row>
    <row r="8" spans="1:11" ht="18.75" customHeight="1">
      <c r="A8" s="1534"/>
      <c r="B8" s="1534"/>
      <c r="C8" s="682" t="s">
        <v>327</v>
      </c>
      <c r="D8" s="1534"/>
      <c r="E8" s="682" t="s">
        <v>328</v>
      </c>
      <c r="F8" s="682" t="s">
        <v>329</v>
      </c>
      <c r="G8" s="682" t="s">
        <v>330</v>
      </c>
      <c r="H8" s="1537"/>
      <c r="I8" s="683" t="s">
        <v>328</v>
      </c>
      <c r="J8" s="683" t="s">
        <v>329</v>
      </c>
      <c r="K8" s="683" t="s">
        <v>330</v>
      </c>
    </row>
    <row r="9" spans="1:11" s="576" customFormat="1" ht="1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</row>
    <row r="10" spans="1:11" ht="26.25" customHeight="1">
      <c r="A10" s="87">
        <v>1</v>
      </c>
      <c r="B10" s="682" t="s">
        <v>331</v>
      </c>
      <c r="C10" s="682"/>
      <c r="D10" s="682"/>
      <c r="E10" s="682"/>
      <c r="F10" s="682"/>
      <c r="G10" s="88">
        <f>SUM(G11:G17)</f>
        <v>54297.2248</v>
      </c>
      <c r="H10" s="684"/>
      <c r="I10" s="684"/>
      <c r="J10" s="684"/>
      <c r="K10" s="89">
        <f>SUM(K11:K17)</f>
        <v>106000.00203520001</v>
      </c>
    </row>
    <row r="11" spans="1:11" ht="19.5" customHeight="1">
      <c r="A11" s="853" t="str">
        <f aca="true" t="shared" si="0" ref="A11:A16">A$10&amp;"."&amp;ROW(A1)</f>
        <v>1.1</v>
      </c>
      <c r="B11" s="688"/>
      <c r="C11" s="689"/>
      <c r="D11" s="689"/>
      <c r="E11" s="689"/>
      <c r="F11" s="690"/>
      <c r="G11" s="92">
        <f aca="true" t="shared" si="1" ref="G11:G16">C11*D11*E11*F11</f>
        <v>0</v>
      </c>
      <c r="H11" s="274"/>
      <c r="I11" s="274"/>
      <c r="J11" s="692"/>
      <c r="K11" s="92">
        <f aca="true" t="shared" si="2" ref="K11:K16">C11*H11*I11*J11</f>
        <v>0</v>
      </c>
    </row>
    <row r="12" spans="1:11" ht="19.5" customHeight="1">
      <c r="A12" s="853" t="str">
        <f t="shared" si="0"/>
        <v>1.2</v>
      </c>
      <c r="B12" s="688"/>
      <c r="C12" s="689"/>
      <c r="D12" s="689"/>
      <c r="E12" s="689"/>
      <c r="F12" s="690"/>
      <c r="G12" s="92">
        <f t="shared" si="1"/>
        <v>0</v>
      </c>
      <c r="H12" s="689"/>
      <c r="I12" s="689"/>
      <c r="J12" s="690"/>
      <c r="K12" s="92">
        <f t="shared" si="2"/>
        <v>0</v>
      </c>
    </row>
    <row r="13" spans="1:11" ht="19.5" customHeight="1">
      <c r="A13" s="853" t="str">
        <f t="shared" si="0"/>
        <v>1.3</v>
      </c>
      <c r="B13" s="688"/>
      <c r="C13" s="689"/>
      <c r="D13" s="689"/>
      <c r="E13" s="689"/>
      <c r="F13" s="690"/>
      <c r="G13" s="92">
        <f t="shared" si="1"/>
        <v>0</v>
      </c>
      <c r="H13" s="689"/>
      <c r="I13" s="689"/>
      <c r="J13" s="690"/>
      <c r="K13" s="92">
        <f t="shared" si="2"/>
        <v>0</v>
      </c>
    </row>
    <row r="14" spans="1:11" ht="19.5" customHeight="1">
      <c r="A14" s="853" t="str">
        <f t="shared" si="0"/>
        <v>1.4</v>
      </c>
      <c r="B14" s="688"/>
      <c r="C14" s="689"/>
      <c r="D14" s="689"/>
      <c r="E14" s="689"/>
      <c r="F14" s="690"/>
      <c r="G14" s="92">
        <f t="shared" si="1"/>
        <v>0</v>
      </c>
      <c r="H14" s="689"/>
      <c r="I14" s="689"/>
      <c r="J14" s="690"/>
      <c r="K14" s="92">
        <f t="shared" si="2"/>
        <v>0</v>
      </c>
    </row>
    <row r="15" spans="1:11" ht="19.5" customHeight="1">
      <c r="A15" s="853" t="str">
        <f t="shared" si="0"/>
        <v>1.5</v>
      </c>
      <c r="B15" s="688"/>
      <c r="C15" s="689"/>
      <c r="D15" s="689"/>
      <c r="E15" s="689"/>
      <c r="F15" s="690"/>
      <c r="G15" s="92">
        <f t="shared" si="1"/>
        <v>0</v>
      </c>
      <c r="H15" s="689"/>
      <c r="I15" s="689"/>
      <c r="J15" s="690"/>
      <c r="K15" s="92">
        <f t="shared" si="2"/>
        <v>0</v>
      </c>
    </row>
    <row r="16" spans="1:11" ht="19.5" customHeight="1">
      <c r="A16" s="853" t="str">
        <f t="shared" si="0"/>
        <v>1.6</v>
      </c>
      <c r="B16" s="688"/>
      <c r="C16" s="689">
        <v>14.56</v>
      </c>
      <c r="D16" s="689">
        <v>0.51085</v>
      </c>
      <c r="E16" s="689">
        <v>20</v>
      </c>
      <c r="F16" s="690">
        <v>365</v>
      </c>
      <c r="G16" s="92">
        <f t="shared" si="1"/>
        <v>54297.2248</v>
      </c>
      <c r="H16" s="689">
        <f>1*0.9972904</f>
        <v>0.9972904</v>
      </c>
      <c r="I16" s="689">
        <v>20</v>
      </c>
      <c r="J16" s="690">
        <v>365</v>
      </c>
      <c r="K16" s="92">
        <f t="shared" si="2"/>
        <v>106000.00203520001</v>
      </c>
    </row>
    <row r="17" spans="1:11" ht="15">
      <c r="A17" s="854"/>
      <c r="B17" s="32" t="s">
        <v>697</v>
      </c>
      <c r="C17" s="70"/>
      <c r="D17" s="70"/>
      <c r="E17" s="70"/>
      <c r="F17" s="70"/>
      <c r="G17" s="70"/>
      <c r="H17" s="90"/>
      <c r="I17" s="90"/>
      <c r="J17" s="90"/>
      <c r="K17" s="90"/>
    </row>
    <row r="18" spans="1:11" ht="19.5" customHeight="1">
      <c r="A18" s="855" t="s">
        <v>237</v>
      </c>
      <c r="B18" s="682" t="s">
        <v>332</v>
      </c>
      <c r="C18" s="682"/>
      <c r="D18" s="682"/>
      <c r="E18" s="682"/>
      <c r="F18" s="682"/>
      <c r="G18" s="88">
        <f>SUM(G19:G23)</f>
        <v>0</v>
      </c>
      <c r="H18" s="684"/>
      <c r="I18" s="684"/>
      <c r="J18" s="684"/>
      <c r="K18" s="89">
        <f>SUM(K19:K23)</f>
        <v>0</v>
      </c>
    </row>
    <row r="19" spans="1:11" ht="18" customHeight="1">
      <c r="A19" s="853" t="str">
        <f>A$18&amp;"."&amp;ROW(A1)</f>
        <v>2.1</v>
      </c>
      <c r="B19" s="691"/>
      <c r="C19" s="689"/>
      <c r="D19" s="689"/>
      <c r="E19" s="689"/>
      <c r="F19" s="690"/>
      <c r="G19" s="92">
        <f>C19*D19*E19*F19</f>
        <v>0</v>
      </c>
      <c r="H19" s="274"/>
      <c r="I19" s="274"/>
      <c r="J19" s="692"/>
      <c r="K19" s="92">
        <f>C19*H19*I19*J19</f>
        <v>0</v>
      </c>
    </row>
    <row r="20" spans="1:11" ht="18" customHeight="1">
      <c r="A20" s="853" t="str">
        <f>A$18&amp;"."&amp;ROW(A2)</f>
        <v>2.2</v>
      </c>
      <c r="B20" s="691"/>
      <c r="C20" s="689"/>
      <c r="D20" s="689"/>
      <c r="E20" s="689"/>
      <c r="F20" s="690"/>
      <c r="G20" s="92">
        <f>C20*D20*E20*F20</f>
        <v>0</v>
      </c>
      <c r="H20" s="274"/>
      <c r="I20" s="274"/>
      <c r="J20" s="692"/>
      <c r="K20" s="92">
        <f>C20*H20*I20*J20</f>
        <v>0</v>
      </c>
    </row>
    <row r="21" spans="1:11" ht="18" customHeight="1">
      <c r="A21" s="853" t="str">
        <f>A$18&amp;"."&amp;ROW(A3)</f>
        <v>2.3</v>
      </c>
      <c r="B21" s="691"/>
      <c r="C21" s="689"/>
      <c r="D21" s="689"/>
      <c r="E21" s="689"/>
      <c r="F21" s="690"/>
      <c r="G21" s="92">
        <f>C21*D21*E21*F21</f>
        <v>0</v>
      </c>
      <c r="H21" s="274"/>
      <c r="I21" s="274"/>
      <c r="J21" s="692"/>
      <c r="K21" s="92">
        <f>C21*H21*I21*J21</f>
        <v>0</v>
      </c>
    </row>
    <row r="22" spans="1:11" ht="18" customHeight="1">
      <c r="A22" s="853" t="str">
        <f>A$18&amp;"."&amp;ROW(A4)</f>
        <v>2.4</v>
      </c>
      <c r="B22" s="691"/>
      <c r="C22" s="689"/>
      <c r="D22" s="689"/>
      <c r="E22" s="689"/>
      <c r="F22" s="690"/>
      <c r="G22" s="92">
        <f>C22*D22*E22*F22</f>
        <v>0</v>
      </c>
      <c r="H22" s="274"/>
      <c r="I22" s="274"/>
      <c r="J22" s="692"/>
      <c r="K22" s="92">
        <f>C22*H22*I22*J22</f>
        <v>0</v>
      </c>
    </row>
    <row r="23" spans="1:11" ht="18" customHeight="1">
      <c r="A23" s="854"/>
      <c r="B23" s="32" t="s">
        <v>697</v>
      </c>
      <c r="C23" s="70"/>
      <c r="D23" s="70"/>
      <c r="E23" s="70"/>
      <c r="F23" s="70"/>
      <c r="G23" s="70"/>
      <c r="H23" s="90"/>
      <c r="I23" s="90"/>
      <c r="J23" s="90"/>
      <c r="K23" s="90"/>
    </row>
    <row r="24" spans="1:11" ht="21" customHeight="1">
      <c r="A24" s="855" t="s">
        <v>133</v>
      </c>
      <c r="B24" s="685" t="s">
        <v>333</v>
      </c>
      <c r="C24" s="91"/>
      <c r="D24" s="682"/>
      <c r="E24" s="682"/>
      <c r="F24" s="682"/>
      <c r="G24" s="693"/>
      <c r="H24" s="684"/>
      <c r="I24" s="684"/>
      <c r="J24" s="684"/>
      <c r="K24" s="693"/>
    </row>
    <row r="25" spans="1:11" ht="21" customHeight="1">
      <c r="A25" s="856"/>
      <c r="B25" s="73" t="s">
        <v>287</v>
      </c>
      <c r="C25" s="91"/>
      <c r="D25" s="91"/>
      <c r="E25" s="91"/>
      <c r="F25" s="91"/>
      <c r="G25" s="92">
        <f>G10+G18+G24</f>
        <v>54297.2248</v>
      </c>
      <c r="H25" s="93"/>
      <c r="I25" s="93"/>
      <c r="J25" s="93"/>
      <c r="K25" s="94">
        <f>K10+K18+K24</f>
        <v>106000.00203520001</v>
      </c>
    </row>
    <row r="26" spans="1:11" ht="23.25" customHeight="1">
      <c r="A26" s="857"/>
      <c r="B26" s="73" t="s">
        <v>708</v>
      </c>
      <c r="C26" s="91"/>
      <c r="D26" s="91"/>
      <c r="E26" s="91"/>
      <c r="F26" s="91"/>
      <c r="G26" s="774">
        <f>'Расчет тарифов'!H18*1000</f>
        <v>66217</v>
      </c>
      <c r="H26" s="93"/>
      <c r="I26" s="93"/>
      <c r="J26" s="93"/>
      <c r="K26" s="774">
        <f>'Расчет тарифов'!M18*1000</f>
        <v>128850</v>
      </c>
    </row>
    <row r="27" spans="1:11" ht="18" customHeight="1">
      <c r="A27" s="857"/>
      <c r="B27" s="95" t="s">
        <v>334</v>
      </c>
      <c r="C27" s="91"/>
      <c r="D27" s="91"/>
      <c r="E27" s="91"/>
      <c r="F27" s="91"/>
      <c r="G27" s="774">
        <f>IF(G26=0,0,G10/G26)</f>
        <v>0.8199891991482551</v>
      </c>
      <c r="H27" s="889"/>
      <c r="I27" s="889"/>
      <c r="J27" s="889"/>
      <c r="K27" s="890">
        <f>IF(K26=0,0,K10/K26)</f>
        <v>0.8226620258843618</v>
      </c>
    </row>
    <row r="28" spans="1:11" ht="15">
      <c r="A28" s="456"/>
      <c r="B28" s="456"/>
      <c r="C28" s="456"/>
      <c r="D28" s="456"/>
      <c r="E28" s="456"/>
      <c r="F28" s="456"/>
      <c r="G28" s="456"/>
      <c r="H28" s="456"/>
      <c r="I28" s="456"/>
      <c r="J28" s="456"/>
      <c r="K28" s="456"/>
    </row>
    <row r="29" spans="1:11" ht="15">
      <c r="A29" s="686" t="s">
        <v>299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15">
      <c r="A30" s="687"/>
      <c r="B30" s="475"/>
      <c r="C30" s="468"/>
      <c r="D30" s="468"/>
      <c r="E30" s="468"/>
      <c r="F30" s="468"/>
      <c r="G30" s="468"/>
      <c r="H30" s="468"/>
      <c r="I30" s="468"/>
      <c r="J30" s="468"/>
      <c r="K30" s="468"/>
    </row>
    <row r="31" spans="1:11" ht="15">
      <c r="A31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1" s="665"/>
      <c r="C31" s="468"/>
      <c r="D31" s="468"/>
      <c r="E31" s="468"/>
      <c r="F31" s="468"/>
      <c r="G31" s="468"/>
      <c r="H31" s="468"/>
      <c r="I31" s="468"/>
      <c r="J31" s="468"/>
      <c r="K31" s="468"/>
    </row>
    <row r="32" spans="1:2" ht="15">
      <c r="A32" s="328"/>
      <c r="B32" s="977" t="s">
        <v>196</v>
      </c>
    </row>
  </sheetData>
  <sheetProtection password="CF72" sheet="1" objects="1" scenarios="1"/>
  <mergeCells count="7">
    <mergeCell ref="A6:A8"/>
    <mergeCell ref="B6:B8"/>
    <mergeCell ref="C6:C7"/>
    <mergeCell ref="D6:G6"/>
    <mergeCell ref="H6:K6"/>
    <mergeCell ref="D7:D8"/>
    <mergeCell ref="H7:H8"/>
  </mergeCells>
  <dataValidations count="5">
    <dataValidation type="decimal" allowBlank="1" showErrorMessage="1" errorTitle="Ошибка" error="Допускается ввод только действительных чисел!" sqref="K11:K16 K19:K22 G11:G16 G19:G2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9:B22 B11:B16">
      <formula1>900</formula1>
    </dataValidation>
    <dataValidation type="decimal" allowBlank="1" showErrorMessage="1" errorTitle="Ошибка" error="Допускается ввод только неотрицательных чисел!" sqref="C11:E16 C19:E22 H19:I22 H11:I16">
      <formula1>0</formula1>
      <formula2>9.99999999999999E+23</formula2>
    </dataValidation>
    <dataValidation type="whole" allowBlank="1" showErrorMessage="1" errorTitle="Ошибка" error="Допускается ввод только целых чисел!" sqref="J19:J22 F19:F22 F11:F16 J11:J16">
      <formula1>-999999999999999000000000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C24:E24 G24:I24 K24 K10 G10:I10 C10:E10 C18:E18 G18:I18 K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"/>
  <dimension ref="A2:O62"/>
  <sheetViews>
    <sheetView zoomScalePageLayoutView="0" workbookViewId="0" topLeftCell="D1">
      <pane ySplit="10" topLeftCell="A11" activePane="bottomLeft" state="frozen"/>
      <selection pane="topLeft" activeCell="A28" sqref="A28"/>
      <selection pane="bottomLeft" activeCell="I23" sqref="I23"/>
    </sheetView>
  </sheetViews>
  <sheetFormatPr defaultColWidth="9.140625" defaultRowHeight="15"/>
  <cols>
    <col min="1" max="1" width="2.421875" style="328" hidden="1" customWidth="1"/>
    <col min="2" max="2" width="6.421875" style="328" customWidth="1"/>
    <col min="3" max="3" width="21.140625" style="328" customWidth="1"/>
    <col min="4" max="4" width="17.421875" style="328" customWidth="1"/>
    <col min="5" max="5" width="17.57421875" style="328" customWidth="1"/>
    <col min="6" max="6" width="13.421875" style="328" customWidth="1"/>
    <col min="7" max="7" width="14.57421875" style="328" customWidth="1"/>
    <col min="8" max="8" width="12.421875" style="328" customWidth="1"/>
    <col min="9" max="9" width="16.00390625" style="328" customWidth="1"/>
    <col min="10" max="10" width="14.00390625" style="328" customWidth="1"/>
    <col min="11" max="11" width="9.140625" style="328" customWidth="1"/>
    <col min="12" max="13" width="12.421875" style="328" customWidth="1"/>
    <col min="14" max="14" width="14.00390625" style="328" customWidth="1"/>
    <col min="15" max="15" width="15.421875" style="328" customWidth="1"/>
    <col min="16" max="16384" width="9.140625" style="328" customWidth="1"/>
  </cols>
  <sheetData>
    <row r="2" spans="2:15" ht="15">
      <c r="B2" s="461" t="s">
        <v>548</v>
      </c>
      <c r="C2" s="461"/>
      <c r="D2" s="461"/>
      <c r="E2" s="461"/>
      <c r="F2" s="694"/>
      <c r="G2" s="694"/>
      <c r="H2" s="694"/>
      <c r="I2" s="694"/>
      <c r="J2" s="664"/>
      <c r="K2" s="664"/>
      <c r="L2" s="664"/>
      <c r="M2" s="664"/>
      <c r="N2" s="664"/>
      <c r="O2" s="664"/>
    </row>
    <row r="3" spans="1:15" ht="15">
      <c r="A3" s="463" t="str">
        <f>Титульный!$B$10</f>
        <v>ООО "Дирекция Голицыно-3"</v>
      </c>
      <c r="B3" s="695" t="str">
        <f>Титульный!$B$10</f>
        <v>ООО "Дирекция Голицыно-3"</v>
      </c>
      <c r="C3" s="302"/>
      <c r="D3" s="302"/>
      <c r="E3" s="302"/>
      <c r="F3" s="696"/>
      <c r="G3" s="696"/>
      <c r="H3" s="696"/>
      <c r="I3" s="696"/>
      <c r="J3" s="697"/>
      <c r="K3" s="697"/>
      <c r="L3" s="697"/>
      <c r="M3" s="697"/>
      <c r="N3" s="697"/>
      <c r="O3" s="697"/>
    </row>
    <row r="4" spans="1:15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98" t="str">
        <f>IF(Титульный!B11=0,Титульный!B12,IF(Титульный!$B$12=0,Титульный!$B$11,CONCATENATE(Титульный!$B$11,", ",Титульный!$B$12)))</f>
        <v>Наро-Фоминский м.р.</v>
      </c>
      <c r="C4" s="699"/>
      <c r="D4" s="700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</row>
    <row r="5" spans="1:15" ht="15">
      <c r="A5" s="681"/>
      <c r="B5" s="681"/>
      <c r="C5" s="699"/>
      <c r="D5" s="700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</row>
    <row r="6" spans="2:15" ht="15">
      <c r="B6" s="1520" t="s">
        <v>212</v>
      </c>
      <c r="C6" s="1520" t="s">
        <v>335</v>
      </c>
      <c r="D6" s="1520" t="s">
        <v>336</v>
      </c>
      <c r="E6" s="1519" t="s">
        <v>337</v>
      </c>
      <c r="F6" s="1519" t="s">
        <v>338</v>
      </c>
      <c r="G6" s="1541" t="s">
        <v>1125</v>
      </c>
      <c r="H6" s="1520"/>
      <c r="I6" s="1520"/>
      <c r="J6" s="1541" t="s">
        <v>1123</v>
      </c>
      <c r="K6" s="1520"/>
      <c r="L6" s="1520"/>
      <c r="M6" s="1520"/>
      <c r="N6" s="1520"/>
      <c r="O6" s="1520"/>
    </row>
    <row r="7" spans="2:15" ht="28.5" customHeight="1">
      <c r="B7" s="1542"/>
      <c r="C7" s="1542"/>
      <c r="D7" s="1542"/>
      <c r="E7" s="1542"/>
      <c r="F7" s="1542"/>
      <c r="G7" s="1519" t="s">
        <v>339</v>
      </c>
      <c r="H7" s="1520" t="s">
        <v>340</v>
      </c>
      <c r="I7" s="1520" t="s">
        <v>341</v>
      </c>
      <c r="J7" s="1519" t="s">
        <v>342</v>
      </c>
      <c r="K7" s="1520" t="s">
        <v>343</v>
      </c>
      <c r="L7" s="1520" t="s">
        <v>344</v>
      </c>
      <c r="M7" s="1520"/>
      <c r="N7" s="1520" t="s">
        <v>345</v>
      </c>
      <c r="O7" s="1520" t="s">
        <v>341</v>
      </c>
    </row>
    <row r="8" spans="2:15" ht="30" customHeight="1">
      <c r="B8" s="1542"/>
      <c r="C8" s="1542"/>
      <c r="D8" s="1542"/>
      <c r="E8" s="1542"/>
      <c r="F8" s="1542"/>
      <c r="G8" s="1519"/>
      <c r="H8" s="1520"/>
      <c r="I8" s="1520"/>
      <c r="J8" s="1519"/>
      <c r="K8" s="1520"/>
      <c r="L8" s="466" t="s">
        <v>346</v>
      </c>
      <c r="M8" s="466" t="s">
        <v>347</v>
      </c>
      <c r="N8" s="1520"/>
      <c r="O8" s="1520"/>
    </row>
    <row r="9" spans="2:15" ht="15">
      <c r="B9" s="1542"/>
      <c r="C9" s="1542"/>
      <c r="D9" s="1542"/>
      <c r="E9" s="466" t="s">
        <v>40</v>
      </c>
      <c r="F9" s="466" t="s">
        <v>40</v>
      </c>
      <c r="G9" s="466" t="s">
        <v>40</v>
      </c>
      <c r="H9" s="466" t="s">
        <v>34</v>
      </c>
      <c r="I9" s="466" t="s">
        <v>34</v>
      </c>
      <c r="J9" s="466" t="s">
        <v>40</v>
      </c>
      <c r="K9" s="466" t="s">
        <v>34</v>
      </c>
      <c r="L9" s="466"/>
      <c r="M9" s="466" t="s">
        <v>34</v>
      </c>
      <c r="N9" s="466" t="s">
        <v>34</v>
      </c>
      <c r="O9" s="466" t="s">
        <v>34</v>
      </c>
    </row>
    <row r="10" spans="2:15" ht="15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</row>
    <row r="11" spans="2:15" ht="15">
      <c r="B11" s="701">
        <v>1</v>
      </c>
      <c r="C11" s="702" t="s">
        <v>355</v>
      </c>
      <c r="D11" s="702"/>
      <c r="E11" s="37">
        <f>SUM(E12:E16)</f>
        <v>3</v>
      </c>
      <c r="F11" s="37">
        <f>SUM(F12:F16)</f>
        <v>3</v>
      </c>
      <c r="G11" s="37">
        <f>SUM(G12:G16)</f>
        <v>3</v>
      </c>
      <c r="H11" s="249">
        <v>721920</v>
      </c>
      <c r="I11" s="37">
        <f>IF(G11=0,0,H11/'Расчет тарифов'!$H$15/G11)</f>
        <v>20053.333333333332</v>
      </c>
      <c r="J11" s="37">
        <f>SUM(J12:J16)</f>
        <v>1</v>
      </c>
      <c r="K11" s="42"/>
      <c r="L11" s="42"/>
      <c r="M11" s="42"/>
      <c r="N11" s="37">
        <f>SUM(N12:N16)</f>
        <v>20855.432</v>
      </c>
      <c r="O11" s="37">
        <f>IF(J11=0,0,N11/J11)</f>
        <v>20855.432</v>
      </c>
    </row>
    <row r="12" spans="2:15" ht="15">
      <c r="B12" s="858" t="str">
        <f>B$11&amp;"."&amp;ROW(A1)</f>
        <v>1.1</v>
      </c>
      <c r="C12" s="1062" t="s">
        <v>869</v>
      </c>
      <c r="D12" s="891"/>
      <c r="E12" s="258">
        <v>3</v>
      </c>
      <c r="F12" s="258">
        <v>3</v>
      </c>
      <c r="G12" s="258">
        <v>3</v>
      </c>
      <c r="H12" s="39"/>
      <c r="I12" s="39"/>
      <c r="J12" s="258">
        <v>1</v>
      </c>
      <c r="K12" s="1297">
        <v>20855.432</v>
      </c>
      <c r="L12" s="258"/>
      <c r="M12" s="37">
        <f>L12*K12</f>
        <v>0</v>
      </c>
      <c r="N12" s="37">
        <f>J12*(K12+M12)</f>
        <v>20855.432</v>
      </c>
      <c r="O12" s="39"/>
    </row>
    <row r="13" spans="2:15" ht="15">
      <c r="B13" s="858" t="str">
        <f>B$11&amp;"."&amp;ROW(A2)</f>
        <v>1.2</v>
      </c>
      <c r="C13" s="886"/>
      <c r="D13" s="891"/>
      <c r="E13" s="258"/>
      <c r="F13" s="258"/>
      <c r="G13" s="258"/>
      <c r="H13" s="39"/>
      <c r="I13" s="39"/>
      <c r="J13" s="258">
        <f>G13</f>
        <v>0</v>
      </c>
      <c r="K13" s="258"/>
      <c r="L13" s="258"/>
      <c r="M13" s="37">
        <f>L13*K13</f>
        <v>0</v>
      </c>
      <c r="N13" s="37">
        <f>J13*(K13+M13)</f>
        <v>0</v>
      </c>
      <c r="O13" s="39"/>
    </row>
    <row r="14" spans="2:15" ht="15">
      <c r="B14" s="858" t="str">
        <f>B$11&amp;"."&amp;ROW(A3)</f>
        <v>1.3</v>
      </c>
      <c r="C14" s="886"/>
      <c r="D14" s="891"/>
      <c r="E14" s="258"/>
      <c r="F14" s="258"/>
      <c r="G14" s="258"/>
      <c r="H14" s="39"/>
      <c r="I14" s="39"/>
      <c r="J14" s="258">
        <f>G14</f>
        <v>0</v>
      </c>
      <c r="K14" s="258"/>
      <c r="L14" s="258"/>
      <c r="M14" s="37">
        <f>L14*K14</f>
        <v>0</v>
      </c>
      <c r="N14" s="37">
        <f>J14*(K14+M14)</f>
        <v>0</v>
      </c>
      <c r="O14" s="39"/>
    </row>
    <row r="15" spans="2:15" ht="15">
      <c r="B15" s="858" t="str">
        <f>B$11&amp;"."&amp;ROW(A4)</f>
        <v>1.4</v>
      </c>
      <c r="C15" s="886"/>
      <c r="D15" s="891"/>
      <c r="E15" s="258"/>
      <c r="F15" s="258"/>
      <c r="G15" s="258"/>
      <c r="H15" s="39"/>
      <c r="I15" s="39"/>
      <c r="J15" s="258">
        <f>G15</f>
        <v>0</v>
      </c>
      <c r="K15" s="258"/>
      <c r="L15" s="258"/>
      <c r="M15" s="37">
        <f>L15*K15</f>
        <v>0</v>
      </c>
      <c r="N15" s="37">
        <f>J15*(K15+M15)</f>
        <v>0</v>
      </c>
      <c r="O15" s="39"/>
    </row>
    <row r="16" spans="2:15" ht="15">
      <c r="B16" s="31"/>
      <c r="C16" s="32" t="s">
        <v>696</v>
      </c>
      <c r="D16" s="3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2:15" ht="15">
      <c r="B17" s="701">
        <v>2</v>
      </c>
      <c r="C17" s="702" t="s">
        <v>356</v>
      </c>
      <c r="D17" s="702"/>
      <c r="E17" s="37">
        <f>SUM(E18:E22)</f>
        <v>0</v>
      </c>
      <c r="F17" s="37">
        <f>SUM(F18:F22)</f>
        <v>0</v>
      </c>
      <c r="G17" s="37">
        <f>SUM(G18:G22)</f>
        <v>0</v>
      </c>
      <c r="H17" s="249"/>
      <c r="I17" s="37">
        <f>IF(G17=0,0,H17/'Расчет тарифов'!$H$15/G17)</f>
        <v>0</v>
      </c>
      <c r="J17" s="37">
        <f>SUM(J18:J22)</f>
        <v>0</v>
      </c>
      <c r="K17" s="42"/>
      <c r="L17" s="42"/>
      <c r="M17" s="42"/>
      <c r="N17" s="37">
        <f>SUM(N18:N22)</f>
        <v>0</v>
      </c>
      <c r="O17" s="37">
        <f>IF(J17=0,0,N17/J17)</f>
        <v>0</v>
      </c>
    </row>
    <row r="18" spans="2:15" ht="15">
      <c r="B18" s="858" t="str">
        <f>B$17&amp;"."&amp;ROW(A1)</f>
        <v>2.1</v>
      </c>
      <c r="C18" s="886"/>
      <c r="D18" s="891"/>
      <c r="E18" s="258"/>
      <c r="F18" s="258"/>
      <c r="G18" s="258"/>
      <c r="H18" s="39"/>
      <c r="I18" s="39"/>
      <c r="J18" s="258">
        <f>G18</f>
        <v>0</v>
      </c>
      <c r="K18" s="258"/>
      <c r="L18" s="258"/>
      <c r="M18" s="37">
        <f>L18*K18</f>
        <v>0</v>
      </c>
      <c r="N18" s="37">
        <f>J18*(K18+M18)</f>
        <v>0</v>
      </c>
      <c r="O18" s="39"/>
    </row>
    <row r="19" spans="2:15" ht="15">
      <c r="B19" s="858" t="str">
        <f>B$17&amp;"."&amp;ROW(A2)</f>
        <v>2.2</v>
      </c>
      <c r="C19" s="886"/>
      <c r="D19" s="891"/>
      <c r="E19" s="258"/>
      <c r="F19" s="258"/>
      <c r="G19" s="258"/>
      <c r="H19" s="39"/>
      <c r="I19" s="39"/>
      <c r="J19" s="258">
        <f>G19</f>
        <v>0</v>
      </c>
      <c r="K19" s="258"/>
      <c r="L19" s="258"/>
      <c r="M19" s="37">
        <f>L19*K19</f>
        <v>0</v>
      </c>
      <c r="N19" s="37">
        <f>J19*(K19+M19)</f>
        <v>0</v>
      </c>
      <c r="O19" s="39"/>
    </row>
    <row r="20" spans="2:15" ht="15">
      <c r="B20" s="858" t="str">
        <f>B$17&amp;"."&amp;ROW(A3)</f>
        <v>2.3</v>
      </c>
      <c r="C20" s="886"/>
      <c r="D20" s="891"/>
      <c r="E20" s="258"/>
      <c r="F20" s="258"/>
      <c r="G20" s="258"/>
      <c r="H20" s="39"/>
      <c r="I20" s="39"/>
      <c r="J20" s="258">
        <f>G20</f>
        <v>0</v>
      </c>
      <c r="K20" s="258"/>
      <c r="L20" s="258"/>
      <c r="M20" s="37">
        <f>L20*K20</f>
        <v>0</v>
      </c>
      <c r="N20" s="37">
        <f>J20*(K20+M20)</f>
        <v>0</v>
      </c>
      <c r="O20" s="39"/>
    </row>
    <row r="21" spans="2:15" ht="15">
      <c r="B21" s="858" t="str">
        <f>B$17&amp;"."&amp;ROW(A4)</f>
        <v>2.4</v>
      </c>
      <c r="C21" s="886"/>
      <c r="D21" s="891"/>
      <c r="E21" s="258"/>
      <c r="F21" s="258"/>
      <c r="G21" s="258"/>
      <c r="H21" s="39"/>
      <c r="I21" s="39"/>
      <c r="J21" s="258">
        <f>G21</f>
        <v>0</v>
      </c>
      <c r="K21" s="258"/>
      <c r="L21" s="258"/>
      <c r="M21" s="37">
        <f>L21*K21</f>
        <v>0</v>
      </c>
      <c r="N21" s="37">
        <f>J21*(K21+M21)</f>
        <v>0</v>
      </c>
      <c r="O21" s="39"/>
    </row>
    <row r="22" spans="2:15" ht="15">
      <c r="B22" s="31"/>
      <c r="C22" s="32" t="s">
        <v>696</v>
      </c>
      <c r="D22" s="3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2:15" ht="18" customHeight="1">
      <c r="B23" s="701">
        <v>3</v>
      </c>
      <c r="C23" s="703" t="s">
        <v>348</v>
      </c>
      <c r="D23" s="703"/>
      <c r="E23" s="37">
        <f>SUM(E24:E27)</f>
        <v>0</v>
      </c>
      <c r="F23" s="37">
        <f>SUM(F24:F27)</f>
        <v>0</v>
      </c>
      <c r="G23" s="37">
        <f>SUM(G24:G27)</f>
        <v>0</v>
      </c>
      <c r="H23" s="249"/>
      <c r="I23" s="37">
        <f>IF(G23=0,0,H23/'Расчет тарифов'!$H$15/G23)</f>
        <v>0</v>
      </c>
      <c r="J23" s="37">
        <f>SUM(J24:J27)</f>
        <v>0</v>
      </c>
      <c r="K23" s="42"/>
      <c r="L23" s="42"/>
      <c r="M23" s="42"/>
      <c r="N23" s="37">
        <f>SUM(N24:N27)</f>
        <v>0</v>
      </c>
      <c r="O23" s="37">
        <f>IF(J23=0,0,N23/J23)</f>
        <v>0</v>
      </c>
    </row>
    <row r="24" spans="2:15" ht="15">
      <c r="B24" s="858" t="str">
        <f>B$23&amp;"."&amp;ROW(A1)</f>
        <v>3.1</v>
      </c>
      <c r="C24" s="886"/>
      <c r="D24" s="886"/>
      <c r="E24" s="258"/>
      <c r="F24" s="258"/>
      <c r="G24" s="258"/>
      <c r="H24" s="39"/>
      <c r="I24" s="39"/>
      <c r="J24" s="258"/>
      <c r="K24" s="258"/>
      <c r="L24" s="258"/>
      <c r="M24" s="37">
        <f>L24*K24</f>
        <v>0</v>
      </c>
      <c r="N24" s="37">
        <f>J24*(K24+M24)</f>
        <v>0</v>
      </c>
      <c r="O24" s="39"/>
    </row>
    <row r="25" spans="2:15" ht="15">
      <c r="B25" s="858" t="str">
        <f>B$23&amp;"."&amp;ROW(A2)</f>
        <v>3.2</v>
      </c>
      <c r="C25" s="886"/>
      <c r="D25" s="886"/>
      <c r="E25" s="258"/>
      <c r="F25" s="258"/>
      <c r="G25" s="258"/>
      <c r="H25" s="39"/>
      <c r="I25" s="39"/>
      <c r="J25" s="258">
        <f>G25</f>
        <v>0</v>
      </c>
      <c r="K25" s="258"/>
      <c r="L25" s="258"/>
      <c r="M25" s="37">
        <f>L25*K25</f>
        <v>0</v>
      </c>
      <c r="N25" s="37">
        <f>J25*(K25+M25)</f>
        <v>0</v>
      </c>
      <c r="O25" s="39"/>
    </row>
    <row r="26" spans="2:15" ht="15">
      <c r="B26" s="858" t="str">
        <f>B$23&amp;"."&amp;ROW(A3)</f>
        <v>3.3</v>
      </c>
      <c r="C26" s="886"/>
      <c r="D26" s="886"/>
      <c r="E26" s="258"/>
      <c r="F26" s="258"/>
      <c r="G26" s="258"/>
      <c r="H26" s="39"/>
      <c r="I26" s="39"/>
      <c r="J26" s="258">
        <f>G26</f>
        <v>0</v>
      </c>
      <c r="K26" s="258"/>
      <c r="L26" s="258"/>
      <c r="M26" s="37">
        <f>L26*K26</f>
        <v>0</v>
      </c>
      <c r="N26" s="37">
        <f>J26*(K26+M26)</f>
        <v>0</v>
      </c>
      <c r="O26" s="39"/>
    </row>
    <row r="27" spans="2:15" ht="15">
      <c r="B27" s="31"/>
      <c r="C27" s="32" t="s">
        <v>696</v>
      </c>
      <c r="D27" s="3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5" ht="15">
      <c r="B28" s="701">
        <v>4</v>
      </c>
      <c r="C28" s="702" t="s">
        <v>349</v>
      </c>
      <c r="D28" s="702"/>
      <c r="E28" s="37">
        <f>SUM(E29:E32)</f>
        <v>0</v>
      </c>
      <c r="F28" s="37">
        <f>SUM(F29:F32)</f>
        <v>0</v>
      </c>
      <c r="G28" s="37">
        <f>SUM(G29:G32)</f>
        <v>0</v>
      </c>
      <c r="H28" s="249"/>
      <c r="I28" s="37">
        <f>IF(G28=0,0,H28/'Расчет тарифов'!$H$15/G28)</f>
        <v>0</v>
      </c>
      <c r="J28" s="37">
        <f>SUM(J29:J32)</f>
        <v>0</v>
      </c>
      <c r="K28" s="42"/>
      <c r="L28" s="42"/>
      <c r="M28" s="42"/>
      <c r="N28" s="37">
        <f>SUM(N29:N32)</f>
        <v>0</v>
      </c>
      <c r="O28" s="37">
        <f>IF(J28=0,0,N28/J28)</f>
        <v>0</v>
      </c>
    </row>
    <row r="29" spans="2:15" ht="15">
      <c r="B29" s="858" t="str">
        <f>B$28&amp;"."&amp;ROW(A1)</f>
        <v>4.1</v>
      </c>
      <c r="C29" s="886"/>
      <c r="D29" s="886"/>
      <c r="E29" s="258"/>
      <c r="F29" s="258"/>
      <c r="G29" s="258"/>
      <c r="H29" s="39"/>
      <c r="I29" s="39"/>
      <c r="J29" s="258"/>
      <c r="K29" s="258"/>
      <c r="L29" s="258"/>
      <c r="M29" s="37">
        <f>L29*K29</f>
        <v>0</v>
      </c>
      <c r="N29" s="37">
        <f>J29*(K29+M29)</f>
        <v>0</v>
      </c>
      <c r="O29" s="39"/>
    </row>
    <row r="30" spans="2:15" ht="15">
      <c r="B30" s="858" t="str">
        <f>B$28&amp;"."&amp;ROW(A2)</f>
        <v>4.2</v>
      </c>
      <c r="C30" s="886"/>
      <c r="D30" s="886"/>
      <c r="E30" s="258"/>
      <c r="F30" s="258"/>
      <c r="G30" s="258"/>
      <c r="H30" s="39"/>
      <c r="I30" s="39"/>
      <c r="J30" s="258"/>
      <c r="K30" s="258"/>
      <c r="L30" s="258"/>
      <c r="M30" s="37">
        <f>L30*K30</f>
        <v>0</v>
      </c>
      <c r="N30" s="37">
        <f>J30*(K30+M30)</f>
        <v>0</v>
      </c>
      <c r="O30" s="39"/>
    </row>
    <row r="31" spans="2:15" ht="15">
      <c r="B31" s="858" t="str">
        <f>B$28&amp;"."&amp;ROW(A3)</f>
        <v>4.3</v>
      </c>
      <c r="C31" s="886"/>
      <c r="D31" s="886"/>
      <c r="E31" s="258"/>
      <c r="F31" s="258"/>
      <c r="G31" s="258"/>
      <c r="H31" s="39"/>
      <c r="I31" s="39"/>
      <c r="J31" s="258"/>
      <c r="K31" s="258"/>
      <c r="L31" s="258"/>
      <c r="M31" s="37">
        <f>L31*K31</f>
        <v>0</v>
      </c>
      <c r="N31" s="37">
        <f>J31*(K31+M31)</f>
        <v>0</v>
      </c>
      <c r="O31" s="39"/>
    </row>
    <row r="32" spans="2:15" ht="15">
      <c r="B32" s="31"/>
      <c r="C32" s="32" t="s">
        <v>696</v>
      </c>
      <c r="D32" s="3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2:15" ht="27.75" customHeight="1">
      <c r="B33" s="703"/>
      <c r="C33" s="30" t="s">
        <v>350</v>
      </c>
      <c r="D33" s="41"/>
      <c r="E33" s="37">
        <f>E11+E17+E23+E28</f>
        <v>3</v>
      </c>
      <c r="F33" s="37">
        <f>F11+F17+F23+F28</f>
        <v>3</v>
      </c>
      <c r="G33" s="37">
        <f>G11+G17+G23+G28</f>
        <v>3</v>
      </c>
      <c r="H33" s="37">
        <f>H11+H17+H23+H28</f>
        <v>721920</v>
      </c>
      <c r="I33" s="42"/>
      <c r="J33" s="37">
        <f>J11+J17+J23+J28</f>
        <v>1</v>
      </c>
      <c r="K33" s="42"/>
      <c r="L33" s="42"/>
      <c r="M33" s="42"/>
      <c r="N33" s="37">
        <f>N11+N17+N23+N28</f>
        <v>20855.432</v>
      </c>
      <c r="O33" s="42"/>
    </row>
    <row r="34" spans="2:15" ht="15"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</row>
    <row r="35" spans="2:15" ht="15">
      <c r="B35" s="705" t="s">
        <v>309</v>
      </c>
      <c r="C35" s="664"/>
      <c r="D35" s="664"/>
      <c r="E35" s="664"/>
      <c r="F35" s="664"/>
      <c r="G35" s="664"/>
      <c r="H35" s="659"/>
      <c r="I35" s="659"/>
      <c r="J35" s="659"/>
      <c r="K35" s="659"/>
      <c r="L35" s="659"/>
      <c r="M35" s="659"/>
      <c r="N35" s="659"/>
      <c r="O35" s="659"/>
    </row>
    <row r="36" spans="2:15" ht="15">
      <c r="B36" s="658"/>
      <c r="C36" s="657"/>
      <c r="D36" s="657"/>
      <c r="E36" s="657"/>
      <c r="F36" s="657"/>
      <c r="G36" s="657"/>
      <c r="H36" s="659"/>
      <c r="I36" s="659"/>
      <c r="J36" s="657"/>
      <c r="K36" s="659"/>
      <c r="L36" s="659"/>
      <c r="M36" s="659"/>
      <c r="N36" s="659"/>
      <c r="O36" s="659"/>
    </row>
    <row r="37" spans="2:15" ht="15">
      <c r="B37" s="665" t="str">
        <f>Титульный!$B$47&amp;" /____________________/ ("&amp;MID(Титульный!$B$46,1,SEARCH(" ",Титульный!$B$46)-1)&amp;" "&amp;MID(Титульный!$B$46,SEARCH(" ",Титульный!$B$46)+1,1)&amp;"."&amp;MID(Титульный!$B$46,SEARCH(" ",Титульный!$B$46,SEARCH(" ",Титульный!$B$46)+1)+1,1)&amp;"."&amp;")"</f>
        <v>Генеральный директор /____________________/ (Седов Ю.В.)</v>
      </c>
      <c r="C37" s="657"/>
      <c r="D37" s="657"/>
      <c r="E37" s="666"/>
      <c r="F37" s="666"/>
      <c r="G37" s="666"/>
      <c r="H37" s="659"/>
      <c r="I37" s="659"/>
      <c r="J37" s="666"/>
      <c r="K37" s="659"/>
      <c r="L37" s="659"/>
      <c r="M37" s="659"/>
      <c r="N37" s="659"/>
      <c r="O37" s="659"/>
    </row>
    <row r="38" spans="2:15" ht="15">
      <c r="B38" s="659"/>
      <c r="C38" s="977" t="s">
        <v>196</v>
      </c>
      <c r="D38" s="659"/>
      <c r="E38" s="697"/>
      <c r="F38" s="697"/>
      <c r="G38" s="697"/>
      <c r="H38" s="659"/>
      <c r="I38" s="659"/>
      <c r="J38" s="697"/>
      <c r="K38" s="659"/>
      <c r="L38" s="659"/>
      <c r="M38" s="659"/>
      <c r="N38" s="659"/>
      <c r="O38" s="659"/>
    </row>
    <row r="39" spans="2:15" ht="15"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</row>
    <row r="40" spans="2:15" ht="15">
      <c r="B40" s="1538" t="s">
        <v>351</v>
      </c>
      <c r="C40" s="1538"/>
      <c r="D40" s="1538"/>
      <c r="E40" s="1538"/>
      <c r="F40" s="1538"/>
      <c r="G40" s="1539"/>
      <c r="H40" s="706"/>
      <c r="I40" s="659"/>
      <c r="J40" s="659"/>
      <c r="K40" s="659"/>
      <c r="L40" s="659"/>
      <c r="M40" s="659"/>
      <c r="N40" s="659"/>
      <c r="O40" s="659"/>
    </row>
    <row r="41" spans="2:15" ht="15">
      <c r="B41" s="344" t="str">
        <f>Титульный!$B$10</f>
        <v>ООО "Дирекция Голицыно-3"</v>
      </c>
      <c r="C41" s="707"/>
      <c r="D41" s="707"/>
      <c r="E41" s="707"/>
      <c r="F41" s="707"/>
      <c r="G41" s="708"/>
      <c r="H41" s="659"/>
      <c r="I41" s="659"/>
      <c r="J41" s="659"/>
      <c r="K41" s="659"/>
      <c r="L41" s="659"/>
      <c r="M41" s="659"/>
      <c r="N41" s="659"/>
      <c r="O41" s="659"/>
    </row>
    <row r="42" spans="2:15" ht="15">
      <c r="B42" s="344" t="str">
        <f>IF(Титульный!B11=0,Титульный!B12,IF(Титульный!$B$12=0,Титульный!$B$11,CONCATENATE(Титульный!$B$11,", ",Титульный!$B$12)))</f>
        <v>Наро-Фоминский м.р.</v>
      </c>
      <c r="C42" s="707"/>
      <c r="D42" s="707"/>
      <c r="E42" s="707"/>
      <c r="F42" s="707"/>
      <c r="G42" s="708"/>
      <c r="H42" s="659"/>
      <c r="I42" s="659"/>
      <c r="J42" s="659"/>
      <c r="K42" s="659"/>
      <c r="L42" s="659"/>
      <c r="M42" s="659"/>
      <c r="N42" s="659"/>
      <c r="O42" s="659"/>
    </row>
    <row r="43" spans="2:15" ht="15">
      <c r="B43" s="707"/>
      <c r="C43" s="707"/>
      <c r="D43" s="707"/>
      <c r="E43" s="707"/>
      <c r="F43" s="707"/>
      <c r="G43" s="708"/>
      <c r="H43" s="659"/>
      <c r="I43" s="659"/>
      <c r="J43" s="659"/>
      <c r="K43" s="659"/>
      <c r="L43" s="659"/>
      <c r="M43" s="659"/>
      <c r="N43" s="659"/>
      <c r="O43" s="659"/>
    </row>
    <row r="44" spans="2:15" ht="15">
      <c r="B44" s="1540" t="s">
        <v>4</v>
      </c>
      <c r="C44" s="1540" t="s">
        <v>310</v>
      </c>
      <c r="D44" s="1540" t="s">
        <v>352</v>
      </c>
      <c r="E44" s="1540"/>
      <c r="F44" s="709"/>
      <c r="G44" s="709"/>
      <c r="H44" s="659"/>
      <c r="I44" s="659"/>
      <c r="J44" s="659"/>
      <c r="K44" s="659"/>
      <c r="L44" s="659"/>
      <c r="M44" s="659"/>
      <c r="N44" s="659"/>
      <c r="O44" s="659"/>
    </row>
    <row r="45" spans="2:15" ht="48.75" customHeight="1">
      <c r="B45" s="1540"/>
      <c r="C45" s="1540"/>
      <c r="D45" s="973" t="s">
        <v>353</v>
      </c>
      <c r="E45" s="973" t="s">
        <v>354</v>
      </c>
      <c r="F45" s="707"/>
      <c r="G45" s="659"/>
      <c r="H45" s="659"/>
      <c r="I45" s="659"/>
      <c r="J45" s="659"/>
      <c r="K45" s="659"/>
      <c r="L45" s="659"/>
      <c r="M45" s="659"/>
      <c r="N45" s="659"/>
      <c r="O45" s="659"/>
    </row>
    <row r="46" spans="2:15" ht="15">
      <c r="B46" s="25">
        <v>1</v>
      </c>
      <c r="C46" s="25">
        <v>2</v>
      </c>
      <c r="D46" s="25">
        <v>3</v>
      </c>
      <c r="E46" s="25">
        <v>4</v>
      </c>
      <c r="F46" s="711"/>
      <c r="G46" s="711"/>
      <c r="H46" s="711"/>
      <c r="I46" s="711"/>
      <c r="J46" s="657"/>
      <c r="K46" s="657"/>
      <c r="L46" s="657"/>
      <c r="M46" s="657"/>
      <c r="N46" s="657"/>
      <c r="O46" s="657"/>
    </row>
    <row r="47" spans="2:15" ht="19.5" customHeight="1">
      <c r="B47" s="974">
        <v>1</v>
      </c>
      <c r="C47" s="713" t="s">
        <v>316</v>
      </c>
      <c r="D47" s="249"/>
      <c r="E47" s="249"/>
      <c r="F47" s="714"/>
      <c r="G47" s="659"/>
      <c r="H47" s="659"/>
      <c r="I47" s="659"/>
      <c r="J47" s="659"/>
      <c r="K47" s="659"/>
      <c r="L47" s="659"/>
      <c r="M47" s="659"/>
      <c r="N47" s="659"/>
      <c r="O47" s="659"/>
    </row>
    <row r="48" spans="2:15" ht="15">
      <c r="B48" s="875" t="str">
        <f>B$47&amp;"."&amp;ROW(A1)</f>
        <v>1.1</v>
      </c>
      <c r="C48" s="894"/>
      <c r="D48" s="894"/>
      <c r="E48" s="894"/>
      <c r="F48" s="657"/>
      <c r="G48" s="657"/>
      <c r="H48" s="657"/>
      <c r="I48" s="657"/>
      <c r="J48" s="657"/>
      <c r="K48" s="657"/>
      <c r="L48" s="657"/>
      <c r="M48" s="657"/>
      <c r="N48" s="657"/>
      <c r="O48" s="657"/>
    </row>
    <row r="49" spans="2:15" ht="15">
      <c r="B49" s="875" t="str">
        <f>B$47&amp;"."&amp;ROW(A2)</f>
        <v>1.2</v>
      </c>
      <c r="C49" s="894"/>
      <c r="D49" s="894"/>
      <c r="E49" s="894"/>
      <c r="F49" s="657"/>
      <c r="G49" s="657"/>
      <c r="H49" s="657"/>
      <c r="I49" s="657"/>
      <c r="J49" s="657"/>
      <c r="K49" s="657"/>
      <c r="L49" s="657"/>
      <c r="M49" s="657"/>
      <c r="N49" s="657"/>
      <c r="O49" s="657"/>
    </row>
    <row r="50" spans="2:15" ht="15">
      <c r="B50" s="31"/>
      <c r="C50" s="32" t="s">
        <v>696</v>
      </c>
      <c r="D50" s="31"/>
      <c r="E50" s="31"/>
      <c r="F50" s="706"/>
      <c r="G50" s="657"/>
      <c r="H50" s="657"/>
      <c r="I50" s="657"/>
      <c r="J50" s="657"/>
      <c r="K50" s="657"/>
      <c r="L50" s="657"/>
      <c r="M50" s="657"/>
      <c r="N50" s="657"/>
      <c r="O50" s="657"/>
    </row>
    <row r="51" spans="2:15" ht="21" customHeight="1">
      <c r="B51" s="876">
        <v>2</v>
      </c>
      <c r="C51" s="713" t="s">
        <v>317</v>
      </c>
      <c r="D51" s="43">
        <f>G33</f>
        <v>3</v>
      </c>
      <c r="E51" s="43">
        <f>H33</f>
        <v>721920</v>
      </c>
      <c r="F51" s="659"/>
      <c r="G51" s="659"/>
      <c r="H51" s="659"/>
      <c r="I51" s="659"/>
      <c r="J51" s="659"/>
      <c r="K51" s="659"/>
      <c r="L51" s="659"/>
      <c r="M51" s="659"/>
      <c r="N51" s="659"/>
      <c r="O51" s="659"/>
    </row>
    <row r="52" spans="2:15" ht="15">
      <c r="B52" s="972" t="str">
        <f>B$51&amp;"."&amp;ROW(A1)</f>
        <v>2.1</v>
      </c>
      <c r="C52" s="668"/>
      <c r="D52" s="668"/>
      <c r="E52" s="668"/>
      <c r="F52" s="657"/>
      <c r="G52" s="657"/>
      <c r="H52" s="657"/>
      <c r="I52" s="657"/>
      <c r="J52" s="657"/>
      <c r="K52" s="657"/>
      <c r="L52" s="657"/>
      <c r="M52" s="657"/>
      <c r="N52" s="657"/>
      <c r="O52" s="657"/>
    </row>
    <row r="53" spans="2:15" ht="15">
      <c r="B53" s="972" t="str">
        <f>B$51&amp;"."&amp;ROW(A2)</f>
        <v>2.2</v>
      </c>
      <c r="C53" s="668"/>
      <c r="D53" s="668"/>
      <c r="E53" s="668"/>
      <c r="F53" s="657"/>
      <c r="G53" s="657"/>
      <c r="H53" s="657"/>
      <c r="I53" s="657"/>
      <c r="J53" s="657"/>
      <c r="K53" s="657"/>
      <c r="L53" s="657"/>
      <c r="M53" s="657"/>
      <c r="N53" s="657"/>
      <c r="O53" s="657"/>
    </row>
    <row r="54" spans="2:15" ht="15">
      <c r="B54" s="31"/>
      <c r="C54" s="32" t="s">
        <v>696</v>
      </c>
      <c r="D54" s="31"/>
      <c r="E54" s="31"/>
      <c r="F54" s="706"/>
      <c r="G54" s="657"/>
      <c r="H54" s="657"/>
      <c r="I54" s="657"/>
      <c r="J54" s="657"/>
      <c r="K54" s="657"/>
      <c r="L54" s="657"/>
      <c r="M54" s="657"/>
      <c r="N54" s="657"/>
      <c r="O54" s="657"/>
    </row>
    <row r="55" spans="2:15" ht="19.5" customHeight="1">
      <c r="B55" s="974">
        <v>3</v>
      </c>
      <c r="C55" s="713" t="s">
        <v>318</v>
      </c>
      <c r="D55" s="249"/>
      <c r="E55" s="249"/>
      <c r="F55" s="714"/>
      <c r="G55" s="659"/>
      <c r="H55" s="659"/>
      <c r="I55" s="659"/>
      <c r="J55" s="659"/>
      <c r="K55" s="659"/>
      <c r="L55" s="659"/>
      <c r="M55" s="659"/>
      <c r="N55" s="659"/>
      <c r="O55" s="659"/>
    </row>
    <row r="56" spans="2:15" ht="19.5" customHeight="1">
      <c r="B56" s="974">
        <v>4</v>
      </c>
      <c r="C56" s="713" t="s">
        <v>319</v>
      </c>
      <c r="D56" s="249"/>
      <c r="E56" s="249"/>
      <c r="F56" s="714"/>
      <c r="G56" s="659"/>
      <c r="H56" s="659"/>
      <c r="I56" s="659"/>
      <c r="J56" s="659"/>
      <c r="K56" s="659"/>
      <c r="L56" s="659"/>
      <c r="M56" s="659"/>
      <c r="N56" s="659"/>
      <c r="O56" s="659"/>
    </row>
    <row r="57" spans="2:15" ht="15.75">
      <c r="B57" s="715"/>
      <c r="C57" s="716" t="s">
        <v>320</v>
      </c>
      <c r="D57" s="37">
        <f>SUM(D47:D56)</f>
        <v>3</v>
      </c>
      <c r="E57" s="37">
        <f>SUM(E47:E56)</f>
        <v>721920</v>
      </c>
      <c r="F57" s="717"/>
      <c r="G57" s="659"/>
      <c r="H57" s="659"/>
      <c r="I57" s="659"/>
      <c r="J57" s="659"/>
      <c r="K57" s="659"/>
      <c r="L57" s="659"/>
      <c r="M57" s="659"/>
      <c r="N57" s="659"/>
      <c r="O57" s="659"/>
    </row>
    <row r="58" spans="2:15" ht="15">
      <c r="B58" s="7"/>
      <c r="C58" s="8"/>
      <c r="D58" s="8"/>
      <c r="E58" s="8"/>
      <c r="F58" s="9"/>
      <c r="G58" s="10"/>
      <c r="H58" s="10"/>
      <c r="I58" s="11"/>
      <c r="J58" s="11"/>
      <c r="K58" s="11"/>
      <c r="L58" s="11"/>
      <c r="M58" s="11"/>
      <c r="N58" s="11"/>
      <c r="O58" s="38"/>
    </row>
    <row r="59" spans="2:15" ht="15">
      <c r="B59" s="659"/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</row>
    <row r="60" spans="2:15" ht="15">
      <c r="B60" s="674" t="s">
        <v>299</v>
      </c>
      <c r="C60" s="659"/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</row>
    <row r="61" spans="2:15" ht="15">
      <c r="B61" s="658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</row>
    <row r="62" spans="2:15" ht="15">
      <c r="B62" s="665" t="str">
        <f>"М.П. "&amp;Титульный!$B$57&amp;" /________________________________________ (Ф.И.О.)"</f>
        <v>М.П. экономист /________________________________________ (Ф.И.О.)</v>
      </c>
      <c r="C62" s="659"/>
      <c r="D62" s="659"/>
      <c r="E62" s="659"/>
      <c r="F62" s="659"/>
      <c r="G62" s="659"/>
      <c r="H62" s="659"/>
      <c r="I62" s="659"/>
      <c r="J62" s="659"/>
      <c r="K62" s="659"/>
      <c r="L62" s="659"/>
      <c r="M62" s="659"/>
      <c r="N62" s="659"/>
      <c r="O62" s="659"/>
    </row>
  </sheetData>
  <sheetProtection password="CF72" sheet="1" objects="1" scenarios="1" formatColumns="0"/>
  <mergeCells count="19">
    <mergeCell ref="L7:M7"/>
    <mergeCell ref="N7:N8"/>
    <mergeCell ref="O7:O8"/>
    <mergeCell ref="B6:B9"/>
    <mergeCell ref="C6:C9"/>
    <mergeCell ref="D6:D9"/>
    <mergeCell ref="E6:E8"/>
    <mergeCell ref="F6:F8"/>
    <mergeCell ref="G6:I6"/>
    <mergeCell ref="B40:G40"/>
    <mergeCell ref="B44:B45"/>
    <mergeCell ref="C44:C45"/>
    <mergeCell ref="D44:E44"/>
    <mergeCell ref="J6:O6"/>
    <mergeCell ref="G7:G8"/>
    <mergeCell ref="H7:H8"/>
    <mergeCell ref="I7:I8"/>
    <mergeCell ref="J7:J8"/>
    <mergeCell ref="K7:K8"/>
  </mergeCells>
  <dataValidations count="3">
    <dataValidation type="decimal" allowBlank="1" showErrorMessage="1" errorTitle="Ошибка" error="Допускается ввод только действительных чисел!" sqref="J12:L15 E12:G15 J18:L21 J24:L26 E29:G31 E24:G26 E18:G21 J29:L3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:D15 C24:D26 C29:D31 C18:D21">
      <formula1>900</formula1>
    </dataValidation>
    <dataValidation type="decimal" allowBlank="1" showErrorMessage="1" errorTitle="Ошибка" error="Допускается ввод только неотрицательных чисел!" sqref="D55:E56 H23 H11 H28 H17">
      <formula1>0</formula1>
      <formula2>9.99999999999999E+23</formula2>
    </dataValidation>
  </dataValidations>
  <printOptions/>
  <pageMargins left="0.15748031496062992" right="0.15748031496062992" top="0.2362204724409449" bottom="0.2362204724409449" header="0.15748031496062992" footer="0.15748031496062992"/>
  <pageSetup fitToHeight="2" horizontalDpi="600" verticalDpi="600" orientation="landscape" paperSize="9" scale="73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2:M5003"/>
  <sheetViews>
    <sheetView zoomScalePageLayoutView="0" workbookViewId="0" topLeftCell="A1">
      <pane xSplit="2" ySplit="8" topLeftCell="F9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M19" sqref="M19"/>
    </sheetView>
  </sheetViews>
  <sheetFormatPr defaultColWidth="9.140625" defaultRowHeight="15"/>
  <cols>
    <col min="1" max="1" width="5.140625" style="328" customWidth="1"/>
    <col min="2" max="2" width="28.140625" style="328" customWidth="1"/>
    <col min="3" max="4" width="19.57421875" style="328" customWidth="1"/>
    <col min="5" max="5" width="14.57421875" style="328" customWidth="1"/>
    <col min="6" max="6" width="19.421875" style="328" customWidth="1"/>
    <col min="7" max="7" width="14.57421875" style="328" customWidth="1"/>
    <col min="8" max="10" width="19.57421875" style="328" customWidth="1"/>
    <col min="11" max="11" width="14.421875" style="328" customWidth="1"/>
    <col min="12" max="12" width="19.57421875" style="328" customWidth="1"/>
    <col min="13" max="13" width="15.8515625" style="328" customWidth="1"/>
    <col min="14" max="16384" width="9.140625" style="328" customWidth="1"/>
  </cols>
  <sheetData>
    <row r="2" spans="1:13" ht="15">
      <c r="A2" s="461" t="s">
        <v>549</v>
      </c>
      <c r="B2" s="44"/>
      <c r="C2" s="44"/>
      <c r="D2" s="1282"/>
      <c r="E2" s="45"/>
      <c r="F2" s="45"/>
      <c r="G2" s="45"/>
      <c r="H2" s="45"/>
      <c r="I2" s="45"/>
      <c r="J2" s="45"/>
      <c r="K2" s="45"/>
      <c r="L2" s="46"/>
      <c r="M2" s="47"/>
    </row>
    <row r="3" spans="1:13" ht="15">
      <c r="A3" s="463" t="str">
        <f>Титульный!$B$10</f>
        <v>ООО "Дирекция Голицыно-3"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7"/>
    </row>
    <row r="4" spans="1:12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49"/>
      <c r="C4" s="49"/>
      <c r="D4" s="49"/>
      <c r="E4" s="49"/>
      <c r="F4" s="49"/>
      <c r="G4" s="50"/>
      <c r="H4" s="1543"/>
      <c r="I4" s="1543"/>
      <c r="J4" s="1543"/>
      <c r="K4" s="1544"/>
      <c r="L4" s="46"/>
    </row>
    <row r="5" spans="1:13" ht="15">
      <c r="A5" s="718"/>
      <c r="B5" s="49"/>
      <c r="C5" s="49"/>
      <c r="D5" s="49"/>
      <c r="E5" s="49"/>
      <c r="F5" s="49"/>
      <c r="G5" s="50"/>
      <c r="H5" s="46"/>
      <c r="I5" s="46"/>
      <c r="J5" s="46"/>
      <c r="K5" s="135"/>
      <c r="L5" s="46"/>
      <c r="M5" s="51" t="s">
        <v>30</v>
      </c>
    </row>
    <row r="6" spans="1:13" ht="15">
      <c r="A6" s="1545" t="s">
        <v>197</v>
      </c>
      <c r="B6" s="1546" t="s">
        <v>357</v>
      </c>
      <c r="C6" s="1547" t="s">
        <v>1127</v>
      </c>
      <c r="D6" s="1547"/>
      <c r="E6" s="1548"/>
      <c r="F6" s="1548"/>
      <c r="G6" s="1548"/>
      <c r="H6" s="1547" t="s">
        <v>1126</v>
      </c>
      <c r="I6" s="1547"/>
      <c r="J6" s="1547"/>
      <c r="K6" s="1548"/>
      <c r="L6" s="1548"/>
      <c r="M6" s="1548"/>
    </row>
    <row r="7" spans="1:13" ht="87" customHeight="1">
      <c r="A7" s="1546"/>
      <c r="B7" s="1546"/>
      <c r="C7" s="97" t="s">
        <v>1128</v>
      </c>
      <c r="D7" s="97" t="s">
        <v>1129</v>
      </c>
      <c r="E7" s="97" t="s">
        <v>358</v>
      </c>
      <c r="F7" s="97" t="s">
        <v>359</v>
      </c>
      <c r="G7" s="97" t="s">
        <v>360</v>
      </c>
      <c r="H7" s="97" t="s">
        <v>1128</v>
      </c>
      <c r="I7" s="97" t="s">
        <v>1130</v>
      </c>
      <c r="J7" s="97" t="s">
        <v>1131</v>
      </c>
      <c r="K7" s="97" t="s">
        <v>358</v>
      </c>
      <c r="L7" s="97" t="s">
        <v>359</v>
      </c>
      <c r="M7" s="97" t="s">
        <v>360</v>
      </c>
    </row>
    <row r="8" spans="1:13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</row>
    <row r="9" spans="1:13" ht="34.5" customHeight="1">
      <c r="A9" s="864">
        <v>1</v>
      </c>
      <c r="B9" s="98" t="s">
        <v>361</v>
      </c>
      <c r="C9" s="35">
        <f>SUM(C10:C19)</f>
        <v>1625.49229</v>
      </c>
      <c r="D9" s="1283"/>
      <c r="E9" s="99">
        <f aca="true" t="shared" si="0" ref="E9:E14">IF(C9=0,0,G9*100/C9)</f>
        <v>5.583114762113083</v>
      </c>
      <c r="F9" s="35">
        <f>SUM(F10:F19)</f>
        <v>915.2639899999999</v>
      </c>
      <c r="G9" s="35">
        <f>SUM(G10:G19)</f>
        <v>90.7531</v>
      </c>
      <c r="H9" s="35">
        <f>SUM(H10:H19)</f>
        <v>1625.49229</v>
      </c>
      <c r="I9" s="35">
        <f>SUM(I10:I19)</f>
        <v>0</v>
      </c>
      <c r="J9" s="35">
        <f>SUM(J10:J19)</f>
        <v>418</v>
      </c>
      <c r="K9" s="99">
        <f>IF(H9=0,0,M9*100/H9)</f>
        <v>5.4995015284467055</v>
      </c>
      <c r="L9" s="35">
        <f>SUM(L10:L19)</f>
        <v>859.48135</v>
      </c>
      <c r="M9" s="35">
        <f>SUM(M10:M19)</f>
        <v>89.39397333333335</v>
      </c>
    </row>
    <row r="10" spans="1:13" ht="17.25" customHeight="1">
      <c r="A10" s="861" t="str">
        <f aca="true" t="shared" si="1" ref="A10:A18">A$9&amp;"."&amp;ROW(A1)</f>
        <v>1.1</v>
      </c>
      <c r="B10" s="1295" t="s">
        <v>1176</v>
      </c>
      <c r="C10" s="654">
        <f>80084/1000</f>
        <v>80.084</v>
      </c>
      <c r="D10" s="1284">
        <v>36768</v>
      </c>
      <c r="E10" s="99">
        <f t="shared" si="0"/>
        <v>1.999950052444933</v>
      </c>
      <c r="F10" s="654">
        <f>57394.05/1000</f>
        <v>57.39405</v>
      </c>
      <c r="G10" s="654">
        <f>1601.64/1000</f>
        <v>1.6016400000000002</v>
      </c>
      <c r="H10" s="654">
        <f>C10</f>
        <v>80.084</v>
      </c>
      <c r="I10" s="654"/>
      <c r="J10" s="654"/>
      <c r="K10" s="99">
        <f>IF(L10=0,0,M10*100/L10)</f>
        <v>2.9555586680167125</v>
      </c>
      <c r="L10" s="654">
        <f>F10-G10-G10</f>
        <v>54.19076999999999</v>
      </c>
      <c r="M10" s="654">
        <f>G10</f>
        <v>1.6016400000000002</v>
      </c>
    </row>
    <row r="11" spans="1:13" ht="17.25" customHeight="1">
      <c r="A11" s="861" t="str">
        <f t="shared" si="1"/>
        <v>1.2</v>
      </c>
      <c r="B11" s="1295" t="s">
        <v>1177</v>
      </c>
      <c r="C11" s="654">
        <f>93432/1000</f>
        <v>93.432</v>
      </c>
      <c r="D11" s="1284">
        <v>36768</v>
      </c>
      <c r="E11" s="99">
        <f t="shared" si="0"/>
        <v>2</v>
      </c>
      <c r="F11" s="654">
        <f>66959.6/1000</f>
        <v>66.95960000000001</v>
      </c>
      <c r="G11" s="654">
        <f>1868.64/1000</f>
        <v>1.86864</v>
      </c>
      <c r="H11" s="654">
        <f aca="true" t="shared" si="2" ref="H11:H17">C11</f>
        <v>93.432</v>
      </c>
      <c r="I11" s="654"/>
      <c r="J11" s="654"/>
      <c r="K11" s="99">
        <f>IF(L11=0,0,M11*100/L11)</f>
        <v>2.9556650246305414</v>
      </c>
      <c r="L11" s="654">
        <f>F11-G11-G11</f>
        <v>63.22232000000001</v>
      </c>
      <c r="M11" s="654">
        <f>G11</f>
        <v>1.86864</v>
      </c>
    </row>
    <row r="12" spans="1:13" ht="17.25" customHeight="1">
      <c r="A12" s="861" t="str">
        <f t="shared" si="1"/>
        <v>1.3</v>
      </c>
      <c r="B12" s="1295" t="s">
        <v>1178</v>
      </c>
      <c r="C12" s="654">
        <f>10026/1000</f>
        <v>10.026</v>
      </c>
      <c r="D12" s="1284">
        <v>36768</v>
      </c>
      <c r="E12" s="99">
        <f t="shared" si="0"/>
        <v>2</v>
      </c>
      <c r="F12" s="654">
        <f>7185.3/1000</f>
        <v>7.1853</v>
      </c>
      <c r="G12" s="654">
        <f>200.52/1000</f>
        <v>0.20052</v>
      </c>
      <c r="H12" s="654">
        <f t="shared" si="2"/>
        <v>10.026</v>
      </c>
      <c r="I12" s="654"/>
      <c r="J12" s="654"/>
      <c r="K12" s="99">
        <f>IF(L12=0,0,M12*100/L12)</f>
        <v>2.955665024630542</v>
      </c>
      <c r="L12" s="654">
        <f>F12-G12-G12</f>
        <v>6.78426</v>
      </c>
      <c r="M12" s="654">
        <f>G12</f>
        <v>0.20052</v>
      </c>
    </row>
    <row r="13" spans="1:13" ht="17.25" customHeight="1">
      <c r="A13" s="861" t="str">
        <f t="shared" si="1"/>
        <v>1.4</v>
      </c>
      <c r="B13" s="1295" t="s">
        <v>1179</v>
      </c>
      <c r="C13" s="654">
        <f>93432/1000</f>
        <v>93.432</v>
      </c>
      <c r="D13" s="1284">
        <v>36768</v>
      </c>
      <c r="E13" s="99">
        <f t="shared" si="0"/>
        <v>2</v>
      </c>
      <c r="F13" s="654">
        <f>66959.6/1000</f>
        <v>66.95960000000001</v>
      </c>
      <c r="G13" s="654">
        <f>1868.64/1000</f>
        <v>1.86864</v>
      </c>
      <c r="H13" s="654">
        <f t="shared" si="2"/>
        <v>93.432</v>
      </c>
      <c r="I13" s="654"/>
      <c r="J13" s="654"/>
      <c r="K13" s="99">
        <f>IF(L13=0,0,M13*100/L13)</f>
        <v>2.9556650246305414</v>
      </c>
      <c r="L13" s="654">
        <f>F13-G13-G13</f>
        <v>63.22232000000001</v>
      </c>
      <c r="M13" s="654">
        <f>G13</f>
        <v>1.86864</v>
      </c>
    </row>
    <row r="14" spans="1:13" ht="17.25" customHeight="1">
      <c r="A14" s="861" t="str">
        <f t="shared" si="1"/>
        <v>1.5</v>
      </c>
      <c r="B14" s="1295" t="s">
        <v>1180</v>
      </c>
      <c r="C14" s="654">
        <f>1078849/1000</f>
        <v>1078.849</v>
      </c>
      <c r="D14" s="1284">
        <v>36768</v>
      </c>
      <c r="E14" s="99">
        <f t="shared" si="0"/>
        <v>2.499997682715561</v>
      </c>
      <c r="F14" s="654">
        <f>699004.08/1000</f>
        <v>699.0040799999999</v>
      </c>
      <c r="G14" s="654">
        <f>26971.2/1000</f>
        <v>26.9712</v>
      </c>
      <c r="H14" s="654">
        <f t="shared" si="2"/>
        <v>1078.849</v>
      </c>
      <c r="I14" s="654"/>
      <c r="J14" s="654"/>
      <c r="K14" s="99">
        <f>IF(L14=0,0,M14*100/L14)</f>
        <v>4.1811815577077835</v>
      </c>
      <c r="L14" s="654">
        <f>F14-G14-G14</f>
        <v>645.06168</v>
      </c>
      <c r="M14" s="654">
        <f>G14</f>
        <v>26.9712</v>
      </c>
    </row>
    <row r="15" spans="1:13" ht="17.25" customHeight="1">
      <c r="A15" s="861" t="str">
        <f t="shared" si="1"/>
        <v>1.6</v>
      </c>
      <c r="B15" s="1295" t="s">
        <v>1181</v>
      </c>
      <c r="C15" s="654">
        <f>60896.14/1000</f>
        <v>60.89614</v>
      </c>
      <c r="D15" s="1284">
        <v>41463</v>
      </c>
      <c r="E15" s="99">
        <f>IF(C15=0,0,G15*100/C15)</f>
        <v>29.16664340301372</v>
      </c>
      <c r="F15" s="654">
        <f>17761.36/1000</f>
        <v>17.76136</v>
      </c>
      <c r="G15" s="654">
        <f>17761.36/1000</f>
        <v>17.76136</v>
      </c>
      <c r="H15" s="654">
        <f t="shared" si="2"/>
        <v>60.89614</v>
      </c>
      <c r="I15" s="654"/>
      <c r="J15" s="654"/>
      <c r="K15" s="99">
        <f>IF(H15=0,0,M15*100/H15)</f>
        <v>0</v>
      </c>
      <c r="L15" s="654"/>
      <c r="M15" s="654"/>
    </row>
    <row r="16" spans="1:13" ht="17.25" customHeight="1">
      <c r="A16" s="861" t="str">
        <f t="shared" si="1"/>
        <v>1.7</v>
      </c>
      <c r="B16" s="1295" t="s">
        <v>1185</v>
      </c>
      <c r="C16" s="654">
        <f>107000/1000</f>
        <v>107</v>
      </c>
      <c r="D16" s="1284">
        <v>42040</v>
      </c>
      <c r="E16" s="99">
        <f>IF(C16=0,0,G16*100/C16)</f>
        <v>29.906542056074766</v>
      </c>
      <c r="F16" s="654"/>
      <c r="G16" s="654">
        <f>90-58</f>
        <v>32</v>
      </c>
      <c r="H16" s="654">
        <f t="shared" si="2"/>
        <v>107</v>
      </c>
      <c r="I16" s="654"/>
      <c r="J16" s="654"/>
      <c r="K16" s="99">
        <f>IF(H16=0,0,M16*100/H16)</f>
        <v>21.177570093457945</v>
      </c>
      <c r="L16" s="654">
        <f>C16-G16-G16/8*12</f>
        <v>27</v>
      </c>
      <c r="M16" s="654">
        <v>22.66</v>
      </c>
    </row>
    <row r="17" spans="1:13" ht="17.25" customHeight="1">
      <c r="A17" s="861" t="str">
        <f t="shared" si="1"/>
        <v>1.8</v>
      </c>
      <c r="B17" s="1295" t="s">
        <v>1186</v>
      </c>
      <c r="C17" s="654">
        <f>101773.15/1000</f>
        <v>101.77315</v>
      </c>
      <c r="D17" s="1284">
        <v>42325</v>
      </c>
      <c r="E17" s="99">
        <f>IF(C17=0,0,G17*100/C17)</f>
        <v>8.33333742740595</v>
      </c>
      <c r="F17" s="654"/>
      <c r="G17" s="654">
        <f>8481.1/1000</f>
        <v>8.4811</v>
      </c>
      <c r="H17" s="654">
        <f t="shared" si="2"/>
        <v>101.77315</v>
      </c>
      <c r="I17" s="654"/>
      <c r="J17" s="654"/>
      <c r="K17" s="99">
        <f>IF(H17=0,0,M17*100/H17)</f>
        <v>0</v>
      </c>
      <c r="L17" s="654"/>
      <c r="M17" s="654"/>
    </row>
    <row r="18" spans="1:13" ht="17.25" customHeight="1">
      <c r="A18" s="861" t="str">
        <f t="shared" si="1"/>
        <v>1.9</v>
      </c>
      <c r="B18" s="1295"/>
      <c r="C18" s="654"/>
      <c r="D18" s="1284"/>
      <c r="E18" s="99">
        <f>IF(C18=0,0,G18*100/C18)</f>
        <v>0</v>
      </c>
      <c r="F18" s="654"/>
      <c r="G18" s="654"/>
      <c r="H18" s="654"/>
      <c r="I18" s="654"/>
      <c r="J18" s="654">
        <v>418</v>
      </c>
      <c r="K18" s="99">
        <f>IF(H18=0,0,M18*100/H18)</f>
        <v>0</v>
      </c>
      <c r="L18" s="654">
        <f>F18-G18-G18</f>
        <v>0</v>
      </c>
      <c r="M18" s="654">
        <f>J18/12-0.61</f>
        <v>34.223333333333336</v>
      </c>
    </row>
    <row r="19" spans="1:13" ht="15">
      <c r="A19" s="865"/>
      <c r="B19" s="32" t="s">
        <v>696</v>
      </c>
      <c r="C19" s="31"/>
      <c r="D19" s="1285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27" customHeight="1">
      <c r="A20" s="864" t="s">
        <v>237</v>
      </c>
      <c r="B20" s="98" t="s">
        <v>362</v>
      </c>
      <c r="C20" s="35">
        <f>SUM(C21:C26)</f>
        <v>0</v>
      </c>
      <c r="D20" s="1283"/>
      <c r="E20" s="99">
        <f aca="true" t="shared" si="3" ref="E20:E25">IF(C20=0,0,G20*100/C20)</f>
        <v>0</v>
      </c>
      <c r="F20" s="35">
        <f>SUM(F21:F26)</f>
        <v>0</v>
      </c>
      <c r="G20" s="35">
        <f>SUM(G21:G26)</f>
        <v>0</v>
      </c>
      <c r="H20" s="35">
        <f>SUM(H21:H26)</f>
        <v>0</v>
      </c>
      <c r="I20" s="35"/>
      <c r="J20" s="35"/>
      <c r="K20" s="99">
        <f aca="true" t="shared" si="4" ref="K20:K25">IF(H20=0,0,M20*100/H20)</f>
        <v>0</v>
      </c>
      <c r="L20" s="35">
        <f>SUM(L21:L26)</f>
        <v>0</v>
      </c>
      <c r="M20" s="35">
        <f>SUM(M21:M26)</f>
        <v>0</v>
      </c>
    </row>
    <row r="21" spans="1:13" ht="15">
      <c r="A21" s="861" t="str">
        <f>A$20&amp;"."&amp;ROW(A1)</f>
        <v>2.1</v>
      </c>
      <c r="B21" s="199"/>
      <c r="C21" s="654"/>
      <c r="D21" s="1284"/>
      <c r="E21" s="99">
        <f t="shared" si="3"/>
        <v>0</v>
      </c>
      <c r="F21" s="654"/>
      <c r="G21" s="654"/>
      <c r="H21" s="654"/>
      <c r="I21" s="654"/>
      <c r="J21" s="654"/>
      <c r="K21" s="99">
        <f t="shared" si="4"/>
        <v>0</v>
      </c>
      <c r="L21" s="654"/>
      <c r="M21" s="654"/>
    </row>
    <row r="22" spans="1:13" ht="15">
      <c r="A22" s="861" t="str">
        <f>A$20&amp;"."&amp;ROW(A2)</f>
        <v>2.2</v>
      </c>
      <c r="B22" s="199"/>
      <c r="C22" s="654"/>
      <c r="D22" s="1284"/>
      <c r="E22" s="99">
        <f t="shared" si="3"/>
        <v>0</v>
      </c>
      <c r="F22" s="654"/>
      <c r="G22" s="654"/>
      <c r="H22" s="654"/>
      <c r="I22" s="654"/>
      <c r="J22" s="654"/>
      <c r="K22" s="99">
        <f t="shared" si="4"/>
        <v>0</v>
      </c>
      <c r="L22" s="654"/>
      <c r="M22" s="654"/>
    </row>
    <row r="23" spans="1:13" ht="15">
      <c r="A23" s="861" t="str">
        <f>A$20&amp;"."&amp;ROW(A3)</f>
        <v>2.3</v>
      </c>
      <c r="B23" s="199"/>
      <c r="C23" s="654"/>
      <c r="D23" s="1284"/>
      <c r="E23" s="99">
        <f t="shared" si="3"/>
        <v>0</v>
      </c>
      <c r="F23" s="654"/>
      <c r="G23" s="654"/>
      <c r="H23" s="654"/>
      <c r="I23" s="654"/>
      <c r="J23" s="654"/>
      <c r="K23" s="99">
        <f t="shared" si="4"/>
        <v>0</v>
      </c>
      <c r="L23" s="654"/>
      <c r="M23" s="654"/>
    </row>
    <row r="24" spans="1:13" ht="15">
      <c r="A24" s="861" t="str">
        <f>A$20&amp;"."&amp;ROW(A4)</f>
        <v>2.4</v>
      </c>
      <c r="B24" s="199"/>
      <c r="C24" s="654"/>
      <c r="D24" s="1284"/>
      <c r="E24" s="99">
        <f t="shared" si="3"/>
        <v>0</v>
      </c>
      <c r="F24" s="654"/>
      <c r="G24" s="654"/>
      <c r="H24" s="654"/>
      <c r="I24" s="654"/>
      <c r="J24" s="654"/>
      <c r="K24" s="99">
        <f t="shared" si="4"/>
        <v>0</v>
      </c>
      <c r="L24" s="654"/>
      <c r="M24" s="654"/>
    </row>
    <row r="25" spans="1:13" ht="15">
      <c r="A25" s="861" t="str">
        <f>A$20&amp;"."&amp;ROW(A5)</f>
        <v>2.5</v>
      </c>
      <c r="B25" s="199"/>
      <c r="C25" s="654"/>
      <c r="D25" s="1284"/>
      <c r="E25" s="99">
        <f t="shared" si="3"/>
        <v>0</v>
      </c>
      <c r="F25" s="654"/>
      <c r="G25" s="654"/>
      <c r="H25" s="654"/>
      <c r="I25" s="654"/>
      <c r="J25" s="654"/>
      <c r="K25" s="99">
        <f t="shared" si="4"/>
        <v>0</v>
      </c>
      <c r="L25" s="654"/>
      <c r="M25" s="654"/>
    </row>
    <row r="26" spans="1:13" ht="15">
      <c r="A26" s="865"/>
      <c r="B26" s="32" t="s">
        <v>696</v>
      </c>
      <c r="C26" s="31"/>
      <c r="D26" s="1285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33.75" customHeight="1">
      <c r="A27" s="864" t="s">
        <v>133</v>
      </c>
      <c r="B27" s="98" t="s">
        <v>363</v>
      </c>
      <c r="C27" s="35">
        <f>SUM(C28:C33)</f>
        <v>0</v>
      </c>
      <c r="D27" s="1283"/>
      <c r="E27" s="99">
        <f aca="true" t="shared" si="5" ref="E27:E32">IF(C27=0,0,G27*100/C27)</f>
        <v>0</v>
      </c>
      <c r="F27" s="35">
        <f>SUM(F28:F33)</f>
        <v>0</v>
      </c>
      <c r="G27" s="35">
        <f>SUM(G28:G33)</f>
        <v>0</v>
      </c>
      <c r="H27" s="35">
        <f>SUM(H28:H33)</f>
        <v>0</v>
      </c>
      <c r="I27" s="35"/>
      <c r="J27" s="35"/>
      <c r="K27" s="99">
        <f aca="true" t="shared" si="6" ref="K27:K32">IF(H27=0,0,M27*100/H27)</f>
        <v>0</v>
      </c>
      <c r="L27" s="35">
        <f>SUM(L28:L33)</f>
        <v>0</v>
      </c>
      <c r="M27" s="35">
        <f>SUM(M28:M33)</f>
        <v>0</v>
      </c>
    </row>
    <row r="28" spans="1:13" ht="15">
      <c r="A28" s="861" t="str">
        <f>A$27&amp;"."&amp;ROW(A1)</f>
        <v>3.1</v>
      </c>
      <c r="B28" s="199"/>
      <c r="C28" s="654"/>
      <c r="D28" s="1284"/>
      <c r="E28" s="99">
        <f t="shared" si="5"/>
        <v>0</v>
      </c>
      <c r="F28" s="654"/>
      <c r="G28" s="654"/>
      <c r="H28" s="654"/>
      <c r="I28" s="654"/>
      <c r="J28" s="654"/>
      <c r="K28" s="99">
        <f t="shared" si="6"/>
        <v>0</v>
      </c>
      <c r="L28" s="654"/>
      <c r="M28" s="654"/>
    </row>
    <row r="29" spans="1:13" ht="15">
      <c r="A29" s="861" t="str">
        <f>A$27&amp;"."&amp;ROW(A2)</f>
        <v>3.2</v>
      </c>
      <c r="B29" s="199"/>
      <c r="C29" s="654"/>
      <c r="D29" s="1284"/>
      <c r="E29" s="99">
        <f t="shared" si="5"/>
        <v>0</v>
      </c>
      <c r="F29" s="654"/>
      <c r="G29" s="654"/>
      <c r="H29" s="654"/>
      <c r="I29" s="654"/>
      <c r="J29" s="654"/>
      <c r="K29" s="99">
        <f t="shared" si="6"/>
        <v>0</v>
      </c>
      <c r="L29" s="654"/>
      <c r="M29" s="654"/>
    </row>
    <row r="30" spans="1:13" ht="15">
      <c r="A30" s="861" t="str">
        <f>A$27&amp;"."&amp;ROW(A3)</f>
        <v>3.3</v>
      </c>
      <c r="B30" s="199"/>
      <c r="C30" s="654"/>
      <c r="D30" s="1284"/>
      <c r="E30" s="99">
        <f t="shared" si="5"/>
        <v>0</v>
      </c>
      <c r="F30" s="654"/>
      <c r="G30" s="654"/>
      <c r="H30" s="654"/>
      <c r="I30" s="654"/>
      <c r="J30" s="654"/>
      <c r="K30" s="99">
        <f t="shared" si="6"/>
        <v>0</v>
      </c>
      <c r="L30" s="654"/>
      <c r="M30" s="654"/>
    </row>
    <row r="31" spans="1:13" ht="15">
      <c r="A31" s="861" t="str">
        <f>A$27&amp;"."&amp;ROW(A4)</f>
        <v>3.4</v>
      </c>
      <c r="B31" s="199"/>
      <c r="C31" s="654"/>
      <c r="D31" s="1284"/>
      <c r="E31" s="99">
        <f t="shared" si="5"/>
        <v>0</v>
      </c>
      <c r="F31" s="654"/>
      <c r="G31" s="654"/>
      <c r="H31" s="654"/>
      <c r="I31" s="654"/>
      <c r="J31" s="654"/>
      <c r="K31" s="99">
        <f t="shared" si="6"/>
        <v>0</v>
      </c>
      <c r="L31" s="654"/>
      <c r="M31" s="654"/>
    </row>
    <row r="32" spans="1:13" ht="15">
      <c r="A32" s="861" t="str">
        <f>A$27&amp;"."&amp;ROW(A5)</f>
        <v>3.5</v>
      </c>
      <c r="B32" s="199"/>
      <c r="C32" s="654"/>
      <c r="D32" s="1284"/>
      <c r="E32" s="99">
        <f t="shared" si="5"/>
        <v>0</v>
      </c>
      <c r="F32" s="654"/>
      <c r="G32" s="654"/>
      <c r="H32" s="654"/>
      <c r="I32" s="654"/>
      <c r="J32" s="654"/>
      <c r="K32" s="99">
        <f t="shared" si="6"/>
        <v>0</v>
      </c>
      <c r="L32" s="654"/>
      <c r="M32" s="654"/>
    </row>
    <row r="33" spans="1:13" ht="15">
      <c r="A33" s="31"/>
      <c r="B33" s="32" t="s">
        <v>696</v>
      </c>
      <c r="C33" s="31"/>
      <c r="D33" s="1285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>
      <c r="A34" s="34"/>
      <c r="B34" s="30" t="s">
        <v>287</v>
      </c>
      <c r="C34" s="35">
        <f>C9+C20+C27</f>
        <v>1625.49229</v>
      </c>
      <c r="D34" s="1283"/>
      <c r="E34" s="99">
        <f>IF(C34=0,0,G34*100/C34)</f>
        <v>5.583114762113083</v>
      </c>
      <c r="F34" s="35">
        <f>F9+F20+F27</f>
        <v>915.2639899999999</v>
      </c>
      <c r="G34" s="35">
        <f>G9+G20+G27</f>
        <v>90.7531</v>
      </c>
      <c r="H34" s="35">
        <f>H9+H20+H27</f>
        <v>1625.49229</v>
      </c>
      <c r="I34" s="35"/>
      <c r="J34" s="35"/>
      <c r="K34" s="99">
        <f>IF(H34=0,0,M34*100/H34)</f>
        <v>5.4995015284467055</v>
      </c>
      <c r="L34" s="35">
        <f>L9+L20+L27</f>
        <v>859.48135</v>
      </c>
      <c r="M34" s="35">
        <f>M9+M20+M27</f>
        <v>89.39397333333335</v>
      </c>
    </row>
    <row r="35" spans="1:13" ht="15">
      <c r="A35" s="7"/>
      <c r="B35" s="8"/>
      <c r="C35" s="8"/>
      <c r="D35" s="1286"/>
      <c r="E35" s="8"/>
      <c r="F35" s="9"/>
      <c r="G35" s="10"/>
      <c r="H35" s="10"/>
      <c r="I35" s="10"/>
      <c r="J35" s="10"/>
      <c r="K35" s="11"/>
      <c r="L35" s="11"/>
      <c r="M35" s="11"/>
    </row>
    <row r="36" spans="1:13" ht="15">
      <c r="A36" s="47"/>
      <c r="B36" s="47"/>
      <c r="C36" s="47"/>
      <c r="D36" s="128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5">
      <c r="A37" s="674" t="s">
        <v>299</v>
      </c>
      <c r="B37" s="47"/>
      <c r="C37" s="47"/>
      <c r="D37" s="128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">
      <c r="A38" s="658"/>
      <c r="B38" s="47"/>
      <c r="C38" s="47"/>
      <c r="D38" s="128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5">
      <c r="A39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9" s="665"/>
      <c r="C39" s="47"/>
      <c r="D39" s="1287"/>
      <c r="E39" s="47"/>
      <c r="F39" s="47"/>
      <c r="G39" s="47"/>
      <c r="H39" s="47"/>
      <c r="I39" s="47"/>
      <c r="J39" s="47"/>
      <c r="K39" s="47"/>
      <c r="L39" s="47"/>
      <c r="M39" s="47"/>
    </row>
    <row r="40" spans="2:13" ht="15">
      <c r="B40" s="977" t="s">
        <v>196</v>
      </c>
      <c r="C40" s="47"/>
      <c r="D40" s="1287"/>
      <c r="E40" s="47"/>
      <c r="F40" s="47"/>
      <c r="G40" s="47"/>
      <c r="H40" s="47"/>
      <c r="I40" s="47"/>
      <c r="J40" s="47"/>
      <c r="K40" s="47"/>
      <c r="L40" s="47"/>
      <c r="M40" s="47"/>
    </row>
    <row r="41" ht="15">
      <c r="D41" s="1288"/>
    </row>
    <row r="42" ht="15">
      <c r="D42" s="1288"/>
    </row>
    <row r="43" ht="15">
      <c r="D43" s="1288"/>
    </row>
    <row r="44" ht="15">
      <c r="D44" s="1288"/>
    </row>
    <row r="45" ht="15">
      <c r="D45" s="1288"/>
    </row>
    <row r="46" ht="15">
      <c r="D46" s="1288"/>
    </row>
    <row r="47" ht="15">
      <c r="D47" s="1288"/>
    </row>
    <row r="48" ht="15">
      <c r="D48" s="1288"/>
    </row>
    <row r="49" ht="15">
      <c r="D49" s="1288"/>
    </row>
    <row r="50" ht="15">
      <c r="D50" s="1288"/>
    </row>
    <row r="51" ht="15">
      <c r="D51" s="1288"/>
    </row>
    <row r="52" ht="15">
      <c r="D52" s="1288"/>
    </row>
    <row r="53" ht="15">
      <c r="D53" s="1288"/>
    </row>
    <row r="54" ht="15">
      <c r="D54" s="1288"/>
    </row>
    <row r="55" ht="15">
      <c r="D55" s="1288"/>
    </row>
    <row r="56" ht="15">
      <c r="D56" s="1288"/>
    </row>
    <row r="57" ht="15">
      <c r="D57" s="1288"/>
    </row>
    <row r="58" ht="15">
      <c r="D58" s="1288"/>
    </row>
    <row r="59" ht="15">
      <c r="D59" s="1288"/>
    </row>
    <row r="60" ht="15">
      <c r="D60" s="1288"/>
    </row>
    <row r="61" ht="15">
      <c r="D61" s="1288"/>
    </row>
    <row r="62" ht="15">
      <c r="D62" s="1288"/>
    </row>
    <row r="63" ht="15">
      <c r="D63" s="1288"/>
    </row>
    <row r="64" ht="15">
      <c r="D64" s="1288"/>
    </row>
    <row r="65" ht="15">
      <c r="D65" s="1288"/>
    </row>
    <row r="66" ht="15">
      <c r="D66" s="1288"/>
    </row>
    <row r="67" ht="15">
      <c r="D67" s="1288"/>
    </row>
    <row r="68" ht="15">
      <c r="D68" s="1288"/>
    </row>
    <row r="69" ht="15">
      <c r="D69" s="1288"/>
    </row>
    <row r="70" ht="15">
      <c r="D70" s="1288"/>
    </row>
    <row r="71" ht="15">
      <c r="D71" s="1288"/>
    </row>
    <row r="72" ht="15">
      <c r="D72" s="1288"/>
    </row>
    <row r="73" ht="15">
      <c r="D73" s="1288"/>
    </row>
    <row r="74" ht="15">
      <c r="D74" s="1288"/>
    </row>
    <row r="75" ht="15">
      <c r="D75" s="1288"/>
    </row>
    <row r="76" ht="15">
      <c r="D76" s="1288"/>
    </row>
    <row r="77" ht="15">
      <c r="D77" s="1288"/>
    </row>
    <row r="78" ht="15">
      <c r="D78" s="1288"/>
    </row>
    <row r="79" ht="15">
      <c r="D79" s="1288"/>
    </row>
    <row r="80" ht="15">
      <c r="D80" s="1288"/>
    </row>
    <row r="81" ht="15">
      <c r="D81" s="1288"/>
    </row>
    <row r="82" ht="15">
      <c r="D82" s="1288"/>
    </row>
    <row r="83" ht="15">
      <c r="D83" s="1288"/>
    </row>
    <row r="84" ht="15">
      <c r="D84" s="1288"/>
    </row>
    <row r="85" ht="15">
      <c r="D85" s="1288"/>
    </row>
    <row r="86" ht="15">
      <c r="D86" s="1288"/>
    </row>
    <row r="87" ht="15">
      <c r="D87" s="1288"/>
    </row>
    <row r="88" ht="15">
      <c r="D88" s="1288"/>
    </row>
    <row r="89" ht="15">
      <c r="D89" s="1288"/>
    </row>
    <row r="90" ht="15">
      <c r="D90" s="1288"/>
    </row>
    <row r="91" ht="15">
      <c r="D91" s="1288"/>
    </row>
    <row r="92" ht="15">
      <c r="D92" s="1288"/>
    </row>
    <row r="93" ht="15">
      <c r="D93" s="1288"/>
    </row>
    <row r="94" ht="15">
      <c r="D94" s="1288"/>
    </row>
    <row r="95" ht="15">
      <c r="D95" s="1288"/>
    </row>
    <row r="96" ht="15">
      <c r="D96" s="1288"/>
    </row>
    <row r="97" ht="15">
      <c r="D97" s="1288"/>
    </row>
    <row r="98" ht="15">
      <c r="D98" s="1288"/>
    </row>
    <row r="99" ht="15">
      <c r="D99" s="1288"/>
    </row>
    <row r="100" ht="15">
      <c r="D100" s="1288"/>
    </row>
    <row r="101" ht="15">
      <c r="D101" s="1288"/>
    </row>
    <row r="102" ht="15">
      <c r="D102" s="1288"/>
    </row>
    <row r="103" ht="15">
      <c r="D103" s="1288"/>
    </row>
    <row r="104" ht="15">
      <c r="D104" s="1288"/>
    </row>
    <row r="105" ht="15">
      <c r="D105" s="1288"/>
    </row>
    <row r="106" ht="15">
      <c r="D106" s="1288"/>
    </row>
    <row r="107" ht="15">
      <c r="D107" s="1288"/>
    </row>
    <row r="108" ht="15">
      <c r="D108" s="1288"/>
    </row>
    <row r="109" ht="15">
      <c r="D109" s="1288"/>
    </row>
    <row r="110" ht="15">
      <c r="D110" s="1288"/>
    </row>
    <row r="111" ht="15">
      <c r="D111" s="1288"/>
    </row>
    <row r="112" ht="15">
      <c r="D112" s="1288"/>
    </row>
    <row r="113" ht="15">
      <c r="D113" s="1288"/>
    </row>
    <row r="114" ht="15">
      <c r="D114" s="1288"/>
    </row>
    <row r="115" ht="15">
      <c r="D115" s="1288"/>
    </row>
    <row r="116" ht="15">
      <c r="D116" s="1288"/>
    </row>
    <row r="117" ht="15">
      <c r="D117" s="1288"/>
    </row>
    <row r="118" ht="15">
      <c r="D118" s="1288"/>
    </row>
    <row r="119" ht="15">
      <c r="D119" s="1288"/>
    </row>
    <row r="120" ht="15">
      <c r="D120" s="1288"/>
    </row>
    <row r="121" ht="15">
      <c r="D121" s="1288"/>
    </row>
    <row r="122" ht="15">
      <c r="D122" s="1288"/>
    </row>
    <row r="123" ht="15">
      <c r="D123" s="1288"/>
    </row>
    <row r="124" ht="15">
      <c r="D124" s="1288"/>
    </row>
    <row r="125" ht="15">
      <c r="D125" s="1288"/>
    </row>
    <row r="126" ht="15">
      <c r="D126" s="1288"/>
    </row>
    <row r="127" ht="15">
      <c r="D127" s="1288"/>
    </row>
    <row r="128" ht="15">
      <c r="D128" s="1288"/>
    </row>
    <row r="129" ht="15">
      <c r="D129" s="1288"/>
    </row>
    <row r="130" ht="15">
      <c r="D130" s="1288"/>
    </row>
    <row r="131" ht="15">
      <c r="D131" s="1288"/>
    </row>
    <row r="132" ht="15">
      <c r="D132" s="1288"/>
    </row>
    <row r="133" ht="15">
      <c r="D133" s="1288"/>
    </row>
    <row r="134" ht="15">
      <c r="D134" s="1288"/>
    </row>
    <row r="135" ht="15">
      <c r="D135" s="1288"/>
    </row>
    <row r="136" ht="15">
      <c r="D136" s="1288"/>
    </row>
    <row r="137" ht="15">
      <c r="D137" s="1288"/>
    </row>
    <row r="138" ht="15">
      <c r="D138" s="1288"/>
    </row>
    <row r="139" ht="15">
      <c r="D139" s="1288"/>
    </row>
    <row r="140" ht="15">
      <c r="D140" s="1288"/>
    </row>
    <row r="141" ht="15">
      <c r="D141" s="1288"/>
    </row>
    <row r="142" ht="15">
      <c r="D142" s="1288"/>
    </row>
    <row r="143" ht="15">
      <c r="D143" s="1288"/>
    </row>
    <row r="144" ht="15">
      <c r="D144" s="1288"/>
    </row>
    <row r="145" ht="15">
      <c r="D145" s="1288"/>
    </row>
    <row r="146" ht="15">
      <c r="D146" s="1288"/>
    </row>
    <row r="147" ht="15">
      <c r="D147" s="1288"/>
    </row>
    <row r="148" ht="15">
      <c r="D148" s="1288"/>
    </row>
    <row r="149" ht="15">
      <c r="D149" s="1288"/>
    </row>
    <row r="150" ht="15">
      <c r="D150" s="1288"/>
    </row>
    <row r="151" ht="15">
      <c r="D151" s="1288"/>
    </row>
    <row r="152" ht="15">
      <c r="D152" s="1288"/>
    </row>
    <row r="153" ht="15">
      <c r="D153" s="1288"/>
    </row>
    <row r="154" ht="15">
      <c r="D154" s="1288"/>
    </row>
    <row r="155" ht="15">
      <c r="D155" s="1288"/>
    </row>
    <row r="156" ht="15">
      <c r="D156" s="1288"/>
    </row>
    <row r="157" ht="15">
      <c r="D157" s="1288"/>
    </row>
    <row r="158" ht="15">
      <c r="D158" s="1288"/>
    </row>
    <row r="159" ht="15">
      <c r="D159" s="1288"/>
    </row>
    <row r="160" ht="15">
      <c r="D160" s="1288"/>
    </row>
    <row r="161" ht="15">
      <c r="D161" s="1288"/>
    </row>
    <row r="162" ht="15">
      <c r="D162" s="1288"/>
    </row>
    <row r="163" ht="15">
      <c r="D163" s="1288"/>
    </row>
    <row r="164" ht="15">
      <c r="D164" s="1288"/>
    </row>
    <row r="165" ht="15">
      <c r="D165" s="1288"/>
    </row>
    <row r="166" ht="15">
      <c r="D166" s="1288"/>
    </row>
    <row r="167" ht="15">
      <c r="D167" s="1288"/>
    </row>
    <row r="168" ht="15">
      <c r="D168" s="1288"/>
    </row>
    <row r="169" ht="15">
      <c r="D169" s="1288"/>
    </row>
    <row r="170" ht="15">
      <c r="D170" s="1288"/>
    </row>
    <row r="171" ht="15">
      <c r="D171" s="1288"/>
    </row>
    <row r="172" ht="15">
      <c r="D172" s="1288"/>
    </row>
    <row r="173" ht="15">
      <c r="D173" s="1288"/>
    </row>
    <row r="174" ht="15">
      <c r="D174" s="1288"/>
    </row>
    <row r="175" ht="15">
      <c r="D175" s="1288"/>
    </row>
    <row r="176" ht="15">
      <c r="D176" s="1288"/>
    </row>
    <row r="177" ht="15">
      <c r="D177" s="1288"/>
    </row>
    <row r="178" ht="15">
      <c r="D178" s="1288"/>
    </row>
    <row r="179" ht="15">
      <c r="D179" s="1288"/>
    </row>
    <row r="180" ht="15">
      <c r="D180" s="1288"/>
    </row>
    <row r="181" ht="15">
      <c r="D181" s="1288"/>
    </row>
    <row r="182" ht="15">
      <c r="D182" s="1288"/>
    </row>
    <row r="183" ht="15">
      <c r="D183" s="1288"/>
    </row>
    <row r="184" ht="15">
      <c r="D184" s="1288"/>
    </row>
    <row r="185" ht="15">
      <c r="D185" s="1288"/>
    </row>
    <row r="186" ht="15">
      <c r="D186" s="1288"/>
    </row>
    <row r="187" ht="15">
      <c r="D187" s="1288"/>
    </row>
    <row r="188" ht="15">
      <c r="D188" s="1288"/>
    </row>
    <row r="189" ht="15">
      <c r="D189" s="1288"/>
    </row>
    <row r="190" ht="15">
      <c r="D190" s="1288"/>
    </row>
    <row r="191" ht="15">
      <c r="D191" s="1288"/>
    </row>
    <row r="192" ht="15">
      <c r="D192" s="1288"/>
    </row>
    <row r="193" ht="15">
      <c r="D193" s="1288"/>
    </row>
    <row r="194" ht="15">
      <c r="D194" s="1288"/>
    </row>
    <row r="195" ht="15">
      <c r="D195" s="1288"/>
    </row>
    <row r="196" ht="15">
      <c r="D196" s="1288"/>
    </row>
    <row r="197" ht="15">
      <c r="D197" s="1288"/>
    </row>
    <row r="198" ht="15">
      <c r="D198" s="1288"/>
    </row>
    <row r="199" ht="15">
      <c r="D199" s="1288"/>
    </row>
    <row r="200" ht="15">
      <c r="D200" s="1288"/>
    </row>
    <row r="201" ht="15">
      <c r="D201" s="1288"/>
    </row>
    <row r="202" ht="15">
      <c r="D202" s="1288"/>
    </row>
    <row r="203" ht="15">
      <c r="D203" s="1288"/>
    </row>
    <row r="204" ht="15">
      <c r="D204" s="1288"/>
    </row>
    <row r="205" ht="15">
      <c r="D205" s="1288"/>
    </row>
    <row r="206" ht="15">
      <c r="D206" s="1288"/>
    </row>
    <row r="207" ht="15">
      <c r="D207" s="1288"/>
    </row>
    <row r="208" ht="15">
      <c r="D208" s="1288"/>
    </row>
    <row r="209" ht="15">
      <c r="D209" s="1288"/>
    </row>
    <row r="210" ht="15">
      <c r="D210" s="1288"/>
    </row>
    <row r="211" ht="15">
      <c r="D211" s="1288"/>
    </row>
    <row r="212" ht="15">
      <c r="D212" s="1288"/>
    </row>
    <row r="213" ht="15">
      <c r="D213" s="1288"/>
    </row>
    <row r="214" ht="15">
      <c r="D214" s="1288"/>
    </row>
    <row r="215" ht="15">
      <c r="D215" s="1288"/>
    </row>
    <row r="216" ht="15">
      <c r="D216" s="1288"/>
    </row>
    <row r="217" ht="15">
      <c r="D217" s="1288"/>
    </row>
    <row r="218" ht="15">
      <c r="D218" s="1288"/>
    </row>
    <row r="219" ht="15">
      <c r="D219" s="1288"/>
    </row>
    <row r="220" ht="15">
      <c r="D220" s="1288"/>
    </row>
    <row r="221" ht="15">
      <c r="D221" s="1288"/>
    </row>
    <row r="222" ht="15">
      <c r="D222" s="1288"/>
    </row>
    <row r="223" ht="15">
      <c r="D223" s="1288"/>
    </row>
    <row r="224" ht="15">
      <c r="D224" s="1288"/>
    </row>
    <row r="225" ht="15">
      <c r="D225" s="1288"/>
    </row>
    <row r="226" ht="15">
      <c r="D226" s="1288"/>
    </row>
    <row r="227" ht="15">
      <c r="D227" s="1288"/>
    </row>
    <row r="228" ht="15">
      <c r="D228" s="1288"/>
    </row>
    <row r="229" ht="15">
      <c r="D229" s="1288"/>
    </row>
    <row r="230" ht="15">
      <c r="D230" s="1288"/>
    </row>
    <row r="231" ht="15">
      <c r="D231" s="1288"/>
    </row>
    <row r="232" ht="15">
      <c r="D232" s="1288"/>
    </row>
    <row r="233" ht="15">
      <c r="D233" s="1288"/>
    </row>
    <row r="234" ht="15">
      <c r="D234" s="1288"/>
    </row>
    <row r="235" ht="15">
      <c r="D235" s="1288"/>
    </row>
    <row r="236" ht="15">
      <c r="D236" s="1288"/>
    </row>
    <row r="237" ht="15">
      <c r="D237" s="1288"/>
    </row>
    <row r="238" ht="15">
      <c r="D238" s="1288"/>
    </row>
    <row r="239" ht="15">
      <c r="D239" s="1288"/>
    </row>
    <row r="240" ht="15">
      <c r="D240" s="1288"/>
    </row>
    <row r="241" ht="15">
      <c r="D241" s="1288"/>
    </row>
    <row r="242" ht="15">
      <c r="D242" s="1288"/>
    </row>
    <row r="243" ht="15">
      <c r="D243" s="1288"/>
    </row>
    <row r="244" ht="15">
      <c r="D244" s="1288"/>
    </row>
    <row r="245" ht="15">
      <c r="D245" s="1288"/>
    </row>
    <row r="246" ht="15">
      <c r="D246" s="1288"/>
    </row>
    <row r="247" ht="15">
      <c r="D247" s="1288"/>
    </row>
    <row r="248" ht="15">
      <c r="D248" s="1288"/>
    </row>
    <row r="249" ht="15">
      <c r="D249" s="1288"/>
    </row>
    <row r="250" ht="15">
      <c r="D250" s="1288"/>
    </row>
    <row r="251" ht="15">
      <c r="D251" s="1288"/>
    </row>
    <row r="252" ht="15">
      <c r="D252" s="1288"/>
    </row>
    <row r="253" ht="15">
      <c r="D253" s="1288"/>
    </row>
    <row r="254" ht="15">
      <c r="D254" s="1288"/>
    </row>
    <row r="255" ht="15">
      <c r="D255" s="1288"/>
    </row>
    <row r="256" ht="15">
      <c r="D256" s="1288"/>
    </row>
    <row r="257" ht="15">
      <c r="D257" s="1288"/>
    </row>
    <row r="258" ht="15">
      <c r="D258" s="1288"/>
    </row>
    <row r="259" ht="15">
      <c r="D259" s="1288"/>
    </row>
    <row r="260" ht="15">
      <c r="D260" s="1288"/>
    </row>
    <row r="261" ht="15">
      <c r="D261" s="1288"/>
    </row>
    <row r="262" ht="15">
      <c r="D262" s="1288"/>
    </row>
    <row r="263" ht="15">
      <c r="D263" s="1288"/>
    </row>
    <row r="264" ht="15">
      <c r="D264" s="1288"/>
    </row>
    <row r="265" ht="15">
      <c r="D265" s="1288"/>
    </row>
    <row r="266" ht="15">
      <c r="D266" s="1288"/>
    </row>
    <row r="267" ht="15">
      <c r="D267" s="1288"/>
    </row>
    <row r="268" ht="15">
      <c r="D268" s="1288"/>
    </row>
    <row r="269" ht="15">
      <c r="D269" s="1288"/>
    </row>
    <row r="270" ht="15">
      <c r="D270" s="1288"/>
    </row>
    <row r="271" ht="15">
      <c r="D271" s="1288"/>
    </row>
    <row r="272" ht="15">
      <c r="D272" s="1288"/>
    </row>
    <row r="273" ht="15">
      <c r="D273" s="1288"/>
    </row>
    <row r="274" ht="15">
      <c r="D274" s="1288"/>
    </row>
    <row r="275" ht="15">
      <c r="D275" s="1288"/>
    </row>
    <row r="276" ht="15">
      <c r="D276" s="1288"/>
    </row>
    <row r="277" ht="15">
      <c r="D277" s="1288"/>
    </row>
    <row r="278" ht="15">
      <c r="D278" s="1288"/>
    </row>
    <row r="279" ht="15">
      <c r="D279" s="1288"/>
    </row>
    <row r="280" ht="15">
      <c r="D280" s="1288"/>
    </row>
    <row r="281" ht="15">
      <c r="D281" s="1288"/>
    </row>
    <row r="282" ht="15">
      <c r="D282" s="1288"/>
    </row>
    <row r="283" ht="15">
      <c r="D283" s="1288"/>
    </row>
    <row r="284" ht="15">
      <c r="D284" s="1288"/>
    </row>
    <row r="285" ht="15">
      <c r="D285" s="1288"/>
    </row>
    <row r="286" ht="15">
      <c r="D286" s="1288"/>
    </row>
    <row r="287" ht="15">
      <c r="D287" s="1288"/>
    </row>
    <row r="288" ht="15">
      <c r="D288" s="1288"/>
    </row>
    <row r="289" ht="15">
      <c r="D289" s="1288"/>
    </row>
    <row r="290" ht="15">
      <c r="D290" s="1288"/>
    </row>
    <row r="291" ht="15">
      <c r="D291" s="1288"/>
    </row>
    <row r="292" ht="15">
      <c r="D292" s="1288"/>
    </row>
    <row r="293" ht="15">
      <c r="D293" s="1288"/>
    </row>
    <row r="294" ht="15">
      <c r="D294" s="1288"/>
    </row>
    <row r="295" ht="15">
      <c r="D295" s="1288"/>
    </row>
    <row r="296" ht="15">
      <c r="D296" s="1288"/>
    </row>
    <row r="297" ht="15">
      <c r="D297" s="1288"/>
    </row>
    <row r="298" ht="15">
      <c r="D298" s="1288"/>
    </row>
    <row r="299" ht="15">
      <c r="D299" s="1288"/>
    </row>
    <row r="300" ht="15">
      <c r="D300" s="1288"/>
    </row>
    <row r="301" ht="15">
      <c r="D301" s="1288"/>
    </row>
    <row r="302" ht="15">
      <c r="D302" s="1288"/>
    </row>
    <row r="303" ht="15">
      <c r="D303" s="1288"/>
    </row>
    <row r="304" ht="15">
      <c r="D304" s="1288"/>
    </row>
    <row r="305" ht="15">
      <c r="D305" s="1288"/>
    </row>
    <row r="306" ht="15">
      <c r="D306" s="1288"/>
    </row>
    <row r="307" ht="15">
      <c r="D307" s="1288"/>
    </row>
    <row r="308" ht="15">
      <c r="D308" s="1288"/>
    </row>
    <row r="309" ht="15">
      <c r="D309" s="1288"/>
    </row>
    <row r="310" ht="15">
      <c r="D310" s="1288"/>
    </row>
    <row r="311" ht="15">
      <c r="D311" s="1288"/>
    </row>
    <row r="312" ht="15">
      <c r="D312" s="1288"/>
    </row>
    <row r="313" ht="15">
      <c r="D313" s="1288"/>
    </row>
    <row r="314" ht="15">
      <c r="D314" s="1288"/>
    </row>
    <row r="315" ht="15">
      <c r="D315" s="1288"/>
    </row>
    <row r="316" ht="15">
      <c r="D316" s="1288"/>
    </row>
    <row r="317" ht="15">
      <c r="D317" s="1288"/>
    </row>
    <row r="318" ht="15">
      <c r="D318" s="1288"/>
    </row>
    <row r="319" ht="15">
      <c r="D319" s="1288"/>
    </row>
    <row r="320" ht="15">
      <c r="D320" s="1288"/>
    </row>
    <row r="321" ht="15">
      <c r="D321" s="1288"/>
    </row>
    <row r="322" ht="15">
      <c r="D322" s="1288"/>
    </row>
    <row r="323" ht="15">
      <c r="D323" s="1288"/>
    </row>
    <row r="324" ht="15">
      <c r="D324" s="1288"/>
    </row>
    <row r="325" ht="15">
      <c r="D325" s="1288"/>
    </row>
    <row r="326" ht="15">
      <c r="D326" s="1288"/>
    </row>
    <row r="327" ht="15">
      <c r="D327" s="1288"/>
    </row>
    <row r="328" ht="15">
      <c r="D328" s="1288"/>
    </row>
    <row r="329" ht="15">
      <c r="D329" s="1288"/>
    </row>
    <row r="330" ht="15">
      <c r="D330" s="1288"/>
    </row>
    <row r="331" ht="15">
      <c r="D331" s="1288"/>
    </row>
    <row r="332" ht="15">
      <c r="D332" s="1288"/>
    </row>
    <row r="333" ht="15">
      <c r="D333" s="1288"/>
    </row>
    <row r="334" ht="15">
      <c r="D334" s="1288"/>
    </row>
    <row r="335" ht="15">
      <c r="D335" s="1288"/>
    </row>
    <row r="336" ht="15">
      <c r="D336" s="1288"/>
    </row>
    <row r="337" ht="15">
      <c r="D337" s="1288"/>
    </row>
    <row r="338" ht="15">
      <c r="D338" s="1288"/>
    </row>
    <row r="339" ht="15">
      <c r="D339" s="1288"/>
    </row>
    <row r="340" ht="15">
      <c r="D340" s="1288"/>
    </row>
    <row r="341" ht="15">
      <c r="D341" s="1288"/>
    </row>
    <row r="342" ht="15">
      <c r="D342" s="1288"/>
    </row>
    <row r="343" ht="15">
      <c r="D343" s="1288"/>
    </row>
    <row r="344" ht="15">
      <c r="D344" s="1288"/>
    </row>
    <row r="345" ht="15">
      <c r="D345" s="1288"/>
    </row>
    <row r="346" ht="15">
      <c r="D346" s="1288"/>
    </row>
    <row r="347" ht="15">
      <c r="D347" s="1288"/>
    </row>
    <row r="348" ht="15">
      <c r="D348" s="1288"/>
    </row>
    <row r="349" ht="15">
      <c r="D349" s="1288"/>
    </row>
    <row r="350" ht="15">
      <c r="D350" s="1288"/>
    </row>
    <row r="351" ht="15">
      <c r="D351" s="1288"/>
    </row>
    <row r="352" ht="15">
      <c r="D352" s="1288"/>
    </row>
    <row r="353" ht="15">
      <c r="D353" s="1288"/>
    </row>
    <row r="354" ht="15">
      <c r="D354" s="1288"/>
    </row>
    <row r="355" ht="15">
      <c r="D355" s="1288"/>
    </row>
    <row r="356" ht="15">
      <c r="D356" s="1288"/>
    </row>
    <row r="357" ht="15">
      <c r="D357" s="1288"/>
    </row>
    <row r="358" ht="15">
      <c r="D358" s="1288"/>
    </row>
    <row r="359" ht="15">
      <c r="D359" s="1288"/>
    </row>
    <row r="360" ht="15">
      <c r="D360" s="1288"/>
    </row>
    <row r="361" ht="15">
      <c r="D361" s="1288"/>
    </row>
    <row r="362" ht="15">
      <c r="D362" s="1288"/>
    </row>
    <row r="363" ht="15">
      <c r="D363" s="1288"/>
    </row>
    <row r="364" ht="15">
      <c r="D364" s="1288"/>
    </row>
    <row r="365" ht="15">
      <c r="D365" s="1288"/>
    </row>
    <row r="366" ht="15">
      <c r="D366" s="1288"/>
    </row>
    <row r="367" ht="15">
      <c r="D367" s="1288"/>
    </row>
    <row r="368" ht="15">
      <c r="D368" s="1288"/>
    </row>
    <row r="369" ht="15">
      <c r="D369" s="1288"/>
    </row>
    <row r="370" ht="15">
      <c r="D370" s="1288"/>
    </row>
    <row r="371" ht="15">
      <c r="D371" s="1288"/>
    </row>
    <row r="372" ht="15">
      <c r="D372" s="1288"/>
    </row>
    <row r="373" ht="15">
      <c r="D373" s="1288"/>
    </row>
    <row r="374" ht="15">
      <c r="D374" s="1288"/>
    </row>
    <row r="375" ht="15">
      <c r="D375" s="1288"/>
    </row>
    <row r="376" ht="15">
      <c r="D376" s="1288"/>
    </row>
    <row r="377" ht="15">
      <c r="D377" s="1288"/>
    </row>
    <row r="378" ht="15">
      <c r="D378" s="1288"/>
    </row>
    <row r="379" ht="15">
      <c r="D379" s="1288"/>
    </row>
    <row r="380" ht="15">
      <c r="D380" s="1288"/>
    </row>
    <row r="381" ht="15">
      <c r="D381" s="1288"/>
    </row>
    <row r="382" ht="15">
      <c r="D382" s="1288"/>
    </row>
    <row r="383" ht="15">
      <c r="D383" s="1288"/>
    </row>
    <row r="384" ht="15">
      <c r="D384" s="1288"/>
    </row>
    <row r="385" ht="15">
      <c r="D385" s="1288"/>
    </row>
    <row r="386" ht="15">
      <c r="D386" s="1288"/>
    </row>
    <row r="387" ht="15">
      <c r="D387" s="1288"/>
    </row>
    <row r="388" ht="15">
      <c r="D388" s="1288"/>
    </row>
    <row r="389" ht="15">
      <c r="D389" s="1288"/>
    </row>
    <row r="390" ht="15">
      <c r="D390" s="1288"/>
    </row>
    <row r="391" ht="15">
      <c r="D391" s="1288"/>
    </row>
    <row r="392" ht="15">
      <c r="D392" s="1288"/>
    </row>
    <row r="393" ht="15">
      <c r="D393" s="1288"/>
    </row>
    <row r="394" ht="15">
      <c r="D394" s="1288"/>
    </row>
    <row r="395" ht="15">
      <c r="D395" s="1288"/>
    </row>
    <row r="396" ht="15">
      <c r="D396" s="1288"/>
    </row>
    <row r="397" ht="15">
      <c r="D397" s="1288"/>
    </row>
    <row r="398" ht="15">
      <c r="D398" s="1288"/>
    </row>
    <row r="399" ht="15">
      <c r="D399" s="1288"/>
    </row>
    <row r="400" ht="15">
      <c r="D400" s="1288"/>
    </row>
    <row r="401" ht="15">
      <c r="D401" s="1288"/>
    </row>
    <row r="402" ht="15">
      <c r="D402" s="1288"/>
    </row>
    <row r="403" ht="15">
      <c r="D403" s="1288"/>
    </row>
    <row r="404" ht="15">
      <c r="D404" s="1288"/>
    </row>
    <row r="405" ht="15">
      <c r="D405" s="1288"/>
    </row>
    <row r="406" ht="15">
      <c r="D406" s="1288"/>
    </row>
    <row r="407" ht="15">
      <c r="D407" s="1288"/>
    </row>
    <row r="408" ht="15">
      <c r="D408" s="1288"/>
    </row>
    <row r="409" ht="15">
      <c r="D409" s="1288"/>
    </row>
    <row r="410" ht="15">
      <c r="D410" s="1288"/>
    </row>
    <row r="411" ht="15">
      <c r="D411" s="1288"/>
    </row>
    <row r="412" ht="15">
      <c r="D412" s="1288"/>
    </row>
    <row r="413" ht="15">
      <c r="D413" s="1288"/>
    </row>
    <row r="414" ht="15">
      <c r="D414" s="1288"/>
    </row>
    <row r="415" ht="15">
      <c r="D415" s="1288"/>
    </row>
    <row r="416" ht="15">
      <c r="D416" s="1288"/>
    </row>
    <row r="417" ht="15">
      <c r="D417" s="1288"/>
    </row>
    <row r="418" ht="15">
      <c r="D418" s="1288"/>
    </row>
    <row r="419" ht="15">
      <c r="D419" s="1288"/>
    </row>
    <row r="420" ht="15">
      <c r="D420" s="1288"/>
    </row>
    <row r="421" ht="15">
      <c r="D421" s="1288"/>
    </row>
    <row r="422" ht="15">
      <c r="D422" s="1288"/>
    </row>
    <row r="423" ht="15">
      <c r="D423" s="1288"/>
    </row>
    <row r="424" ht="15">
      <c r="D424" s="1288"/>
    </row>
    <row r="425" ht="15">
      <c r="D425" s="1288"/>
    </row>
    <row r="426" ht="15">
      <c r="D426" s="1288"/>
    </row>
    <row r="427" ht="15">
      <c r="D427" s="1288"/>
    </row>
    <row r="428" ht="15">
      <c r="D428" s="1288"/>
    </row>
    <row r="429" ht="15">
      <c r="D429" s="1288"/>
    </row>
    <row r="430" ht="15">
      <c r="D430" s="1288"/>
    </row>
    <row r="431" ht="15">
      <c r="D431" s="1288"/>
    </row>
    <row r="432" ht="15">
      <c r="D432" s="1288"/>
    </row>
    <row r="433" ht="15">
      <c r="D433" s="1288"/>
    </row>
    <row r="434" ht="15">
      <c r="D434" s="1288"/>
    </row>
    <row r="435" ht="15">
      <c r="D435" s="1288"/>
    </row>
    <row r="436" ht="15">
      <c r="D436" s="1288"/>
    </row>
    <row r="437" ht="15">
      <c r="D437" s="1288"/>
    </row>
    <row r="438" ht="15">
      <c r="D438" s="1288"/>
    </row>
    <row r="439" ht="15">
      <c r="D439" s="1288"/>
    </row>
    <row r="440" ht="15">
      <c r="D440" s="1288"/>
    </row>
    <row r="441" ht="15">
      <c r="D441" s="1288"/>
    </row>
    <row r="442" ht="15">
      <c r="D442" s="1288"/>
    </row>
    <row r="443" ht="15">
      <c r="D443" s="1288"/>
    </row>
    <row r="444" ht="15">
      <c r="D444" s="1288"/>
    </row>
    <row r="445" ht="15">
      <c r="D445" s="1288"/>
    </row>
    <row r="446" ht="15">
      <c r="D446" s="1288"/>
    </row>
    <row r="447" ht="15">
      <c r="D447" s="1288"/>
    </row>
    <row r="448" ht="15">
      <c r="D448" s="1288"/>
    </row>
    <row r="449" ht="15">
      <c r="D449" s="1288"/>
    </row>
    <row r="450" ht="15">
      <c r="D450" s="1288"/>
    </row>
    <row r="451" ht="15">
      <c r="D451" s="1288"/>
    </row>
    <row r="452" ht="15">
      <c r="D452" s="1288"/>
    </row>
    <row r="453" ht="15">
      <c r="D453" s="1288"/>
    </row>
    <row r="454" ht="15">
      <c r="D454" s="1288"/>
    </row>
    <row r="455" ht="15">
      <c r="D455" s="1288"/>
    </row>
    <row r="456" ht="15">
      <c r="D456" s="1288"/>
    </row>
    <row r="457" ht="15">
      <c r="D457" s="1288"/>
    </row>
    <row r="458" ht="15">
      <c r="D458" s="1288"/>
    </row>
    <row r="459" ht="15">
      <c r="D459" s="1288"/>
    </row>
    <row r="460" ht="15">
      <c r="D460" s="1288"/>
    </row>
    <row r="461" ht="15">
      <c r="D461" s="1288"/>
    </row>
    <row r="462" ht="15">
      <c r="D462" s="1288"/>
    </row>
    <row r="463" ht="15">
      <c r="D463" s="1288"/>
    </row>
    <row r="464" ht="15">
      <c r="D464" s="1288"/>
    </row>
    <row r="465" ht="15">
      <c r="D465" s="1288"/>
    </row>
    <row r="466" ht="15">
      <c r="D466" s="1288"/>
    </row>
    <row r="467" ht="15">
      <c r="D467" s="1288"/>
    </row>
    <row r="468" ht="15">
      <c r="D468" s="1288"/>
    </row>
    <row r="469" ht="15">
      <c r="D469" s="1288"/>
    </row>
    <row r="470" ht="15">
      <c r="D470" s="1288"/>
    </row>
    <row r="471" ht="15">
      <c r="D471" s="1288"/>
    </row>
    <row r="472" ht="15">
      <c r="D472" s="1288"/>
    </row>
    <row r="473" ht="15">
      <c r="D473" s="1288"/>
    </row>
    <row r="474" ht="15">
      <c r="D474" s="1288"/>
    </row>
    <row r="475" ht="15">
      <c r="D475" s="1288"/>
    </row>
    <row r="476" ht="15">
      <c r="D476" s="1288"/>
    </row>
    <row r="477" ht="15">
      <c r="D477" s="1288"/>
    </row>
    <row r="478" ht="15">
      <c r="D478" s="1288"/>
    </row>
    <row r="479" ht="15">
      <c r="D479" s="1288"/>
    </row>
    <row r="480" ht="15">
      <c r="D480" s="1288"/>
    </row>
    <row r="481" ht="15">
      <c r="D481" s="1288"/>
    </row>
    <row r="482" ht="15">
      <c r="D482" s="1288"/>
    </row>
    <row r="483" ht="15">
      <c r="D483" s="1288"/>
    </row>
    <row r="484" ht="15">
      <c r="D484" s="1288"/>
    </row>
    <row r="485" ht="15">
      <c r="D485" s="1288"/>
    </row>
    <row r="486" ht="15">
      <c r="D486" s="1288"/>
    </row>
    <row r="487" ht="15">
      <c r="D487" s="1288"/>
    </row>
    <row r="488" ht="15">
      <c r="D488" s="1288"/>
    </row>
    <row r="489" ht="15">
      <c r="D489" s="1288"/>
    </row>
    <row r="490" ht="15">
      <c r="D490" s="1288"/>
    </row>
    <row r="491" ht="15">
      <c r="D491" s="1288"/>
    </row>
    <row r="492" ht="15">
      <c r="D492" s="1288"/>
    </row>
    <row r="493" ht="15">
      <c r="D493" s="1288"/>
    </row>
    <row r="494" ht="15">
      <c r="D494" s="1288"/>
    </row>
    <row r="495" ht="15">
      <c r="D495" s="1288"/>
    </row>
    <row r="496" ht="15">
      <c r="D496" s="1288"/>
    </row>
    <row r="497" ht="15">
      <c r="D497" s="1288"/>
    </row>
    <row r="498" ht="15">
      <c r="D498" s="1288"/>
    </row>
    <row r="499" ht="15">
      <c r="D499" s="1288"/>
    </row>
    <row r="500" ht="15">
      <c r="D500" s="1288"/>
    </row>
    <row r="501" ht="15">
      <c r="D501" s="1288"/>
    </row>
    <row r="502" ht="15">
      <c r="D502" s="1288"/>
    </row>
    <row r="503" ht="15">
      <c r="D503" s="1288"/>
    </row>
    <row r="504" ht="15">
      <c r="D504" s="1288"/>
    </row>
    <row r="505" ht="15">
      <c r="D505" s="1288"/>
    </row>
    <row r="506" ht="15">
      <c r="D506" s="1288"/>
    </row>
    <row r="507" ht="15">
      <c r="D507" s="1288"/>
    </row>
    <row r="508" ht="15">
      <c r="D508" s="1288"/>
    </row>
    <row r="509" ht="15">
      <c r="D509" s="1288"/>
    </row>
    <row r="510" ht="15">
      <c r="D510" s="1288"/>
    </row>
    <row r="511" ht="15">
      <c r="D511" s="1288"/>
    </row>
    <row r="512" ht="15">
      <c r="D512" s="1288"/>
    </row>
    <row r="513" ht="15">
      <c r="D513" s="1288"/>
    </row>
    <row r="514" ht="15">
      <c r="D514" s="1288"/>
    </row>
    <row r="515" ht="15">
      <c r="D515" s="1288"/>
    </row>
    <row r="516" ht="15">
      <c r="D516" s="1288"/>
    </row>
    <row r="517" ht="15">
      <c r="D517" s="1288"/>
    </row>
    <row r="518" ht="15">
      <c r="D518" s="1288"/>
    </row>
    <row r="519" ht="15">
      <c r="D519" s="1288"/>
    </row>
    <row r="520" ht="15">
      <c r="D520" s="1288"/>
    </row>
    <row r="521" ht="15">
      <c r="D521" s="1288"/>
    </row>
    <row r="522" ht="15">
      <c r="D522" s="1288"/>
    </row>
    <row r="523" ht="15">
      <c r="D523" s="1288"/>
    </row>
    <row r="524" ht="15">
      <c r="D524" s="1288"/>
    </row>
    <row r="525" ht="15">
      <c r="D525" s="1288"/>
    </row>
    <row r="526" ht="15">
      <c r="D526" s="1288"/>
    </row>
    <row r="527" ht="15">
      <c r="D527" s="1288"/>
    </row>
    <row r="528" ht="15">
      <c r="D528" s="1288"/>
    </row>
    <row r="529" ht="15">
      <c r="D529" s="1288"/>
    </row>
    <row r="530" ht="15">
      <c r="D530" s="1288"/>
    </row>
    <row r="531" ht="15">
      <c r="D531" s="1288"/>
    </row>
    <row r="532" ht="15">
      <c r="D532" s="1288"/>
    </row>
    <row r="533" ht="15">
      <c r="D533" s="1288"/>
    </row>
    <row r="534" ht="15">
      <c r="D534" s="1288"/>
    </row>
    <row r="535" ht="15">
      <c r="D535" s="1288"/>
    </row>
    <row r="536" ht="15">
      <c r="D536" s="1288"/>
    </row>
    <row r="537" ht="15">
      <c r="D537" s="1288"/>
    </row>
    <row r="538" ht="15">
      <c r="D538" s="1288"/>
    </row>
    <row r="539" ht="15">
      <c r="D539" s="1288"/>
    </row>
    <row r="540" ht="15">
      <c r="D540" s="1288"/>
    </row>
    <row r="541" ht="15">
      <c r="D541" s="1288"/>
    </row>
    <row r="542" ht="15">
      <c r="D542" s="1288"/>
    </row>
    <row r="543" ht="15">
      <c r="D543" s="1288"/>
    </row>
    <row r="544" ht="15">
      <c r="D544" s="1288"/>
    </row>
    <row r="545" ht="15">
      <c r="D545" s="1288"/>
    </row>
    <row r="546" ht="15">
      <c r="D546" s="1288"/>
    </row>
    <row r="547" ht="15">
      <c r="D547" s="1288"/>
    </row>
    <row r="548" ht="15">
      <c r="D548" s="1288"/>
    </row>
    <row r="549" ht="15">
      <c r="D549" s="1288"/>
    </row>
    <row r="550" ht="15">
      <c r="D550" s="1288"/>
    </row>
    <row r="551" ht="15">
      <c r="D551" s="1288"/>
    </row>
    <row r="552" ht="15">
      <c r="D552" s="1288"/>
    </row>
    <row r="553" ht="15">
      <c r="D553" s="1288"/>
    </row>
    <row r="554" ht="15">
      <c r="D554" s="1288"/>
    </row>
    <row r="555" ht="15">
      <c r="D555" s="1288"/>
    </row>
    <row r="556" ht="15">
      <c r="D556" s="1288"/>
    </row>
    <row r="557" ht="15">
      <c r="D557" s="1288"/>
    </row>
    <row r="558" ht="15">
      <c r="D558" s="1288"/>
    </row>
    <row r="559" ht="15">
      <c r="D559" s="1288"/>
    </row>
    <row r="560" ht="15">
      <c r="D560" s="1288"/>
    </row>
    <row r="561" ht="15">
      <c r="D561" s="1288"/>
    </row>
    <row r="562" ht="15">
      <c r="D562" s="1288"/>
    </row>
    <row r="563" ht="15">
      <c r="D563" s="1288"/>
    </row>
    <row r="564" ht="15">
      <c r="D564" s="1288"/>
    </row>
    <row r="565" ht="15">
      <c r="D565" s="1288"/>
    </row>
    <row r="566" ht="15">
      <c r="D566" s="1288"/>
    </row>
    <row r="567" ht="15">
      <c r="D567" s="1288"/>
    </row>
    <row r="568" ht="15">
      <c r="D568" s="1288"/>
    </row>
    <row r="569" ht="15">
      <c r="D569" s="1288"/>
    </row>
    <row r="570" ht="15">
      <c r="D570" s="1288"/>
    </row>
    <row r="571" ht="15">
      <c r="D571" s="1288"/>
    </row>
    <row r="572" ht="15">
      <c r="D572" s="1288"/>
    </row>
    <row r="573" ht="15">
      <c r="D573" s="1288"/>
    </row>
    <row r="574" ht="15">
      <c r="D574" s="1288"/>
    </row>
    <row r="575" ht="15">
      <c r="D575" s="1288"/>
    </row>
    <row r="576" ht="15">
      <c r="D576" s="1288"/>
    </row>
    <row r="577" ht="15">
      <c r="D577" s="1288"/>
    </row>
    <row r="578" ht="15">
      <c r="D578" s="1288"/>
    </row>
    <row r="579" ht="15">
      <c r="D579" s="1288"/>
    </row>
    <row r="580" ht="15">
      <c r="D580" s="1288"/>
    </row>
    <row r="581" ht="15">
      <c r="D581" s="1288"/>
    </row>
    <row r="582" ht="15">
      <c r="D582" s="1288"/>
    </row>
    <row r="583" ht="15">
      <c r="D583" s="1288"/>
    </row>
    <row r="584" ht="15">
      <c r="D584" s="1288"/>
    </row>
    <row r="585" ht="15">
      <c r="D585" s="1288"/>
    </row>
    <row r="586" ht="15">
      <c r="D586" s="1288"/>
    </row>
    <row r="587" ht="15">
      <c r="D587" s="1288"/>
    </row>
    <row r="588" ht="15">
      <c r="D588" s="1288"/>
    </row>
    <row r="589" ht="15">
      <c r="D589" s="1288"/>
    </row>
    <row r="590" ht="15">
      <c r="D590" s="1288"/>
    </row>
    <row r="591" ht="15">
      <c r="D591" s="1288"/>
    </row>
    <row r="592" ht="15">
      <c r="D592" s="1288"/>
    </row>
    <row r="593" ht="15">
      <c r="D593" s="1288"/>
    </row>
    <row r="594" ht="15">
      <c r="D594" s="1288"/>
    </row>
    <row r="595" ht="15">
      <c r="D595" s="1288"/>
    </row>
    <row r="596" ht="15">
      <c r="D596" s="1288"/>
    </row>
    <row r="597" ht="15">
      <c r="D597" s="1288"/>
    </row>
    <row r="598" ht="15">
      <c r="D598" s="1288"/>
    </row>
    <row r="599" ht="15">
      <c r="D599" s="1288"/>
    </row>
    <row r="600" ht="15">
      <c r="D600" s="1288"/>
    </row>
    <row r="601" ht="15">
      <c r="D601" s="1288"/>
    </row>
    <row r="602" ht="15">
      <c r="D602" s="1288"/>
    </row>
    <row r="603" ht="15">
      <c r="D603" s="1288"/>
    </row>
    <row r="604" ht="15">
      <c r="D604" s="1288"/>
    </row>
    <row r="605" ht="15">
      <c r="D605" s="1288"/>
    </row>
    <row r="606" ht="15">
      <c r="D606" s="1288"/>
    </row>
    <row r="607" ht="15">
      <c r="D607" s="1288"/>
    </row>
    <row r="608" ht="15">
      <c r="D608" s="1288"/>
    </row>
    <row r="609" ht="15">
      <c r="D609" s="1288"/>
    </row>
    <row r="610" ht="15">
      <c r="D610" s="1288"/>
    </row>
    <row r="611" ht="15">
      <c r="D611" s="1288"/>
    </row>
    <row r="612" ht="15">
      <c r="D612" s="1288"/>
    </row>
    <row r="613" ht="15">
      <c r="D613" s="1288"/>
    </row>
    <row r="614" ht="15">
      <c r="D614" s="1288"/>
    </row>
    <row r="615" ht="15">
      <c r="D615" s="1288"/>
    </row>
    <row r="616" ht="15">
      <c r="D616" s="1288"/>
    </row>
    <row r="617" ht="15">
      <c r="D617" s="1288"/>
    </row>
    <row r="618" ht="15">
      <c r="D618" s="1288"/>
    </row>
    <row r="619" ht="15">
      <c r="D619" s="1288"/>
    </row>
    <row r="620" ht="15">
      <c r="D620" s="1288"/>
    </row>
    <row r="621" ht="15">
      <c r="D621" s="1288"/>
    </row>
    <row r="622" ht="15">
      <c r="D622" s="1288"/>
    </row>
    <row r="623" ht="15">
      <c r="D623" s="1288"/>
    </row>
    <row r="624" ht="15">
      <c r="D624" s="1288"/>
    </row>
    <row r="625" ht="15">
      <c r="D625" s="1288"/>
    </row>
    <row r="626" ht="15">
      <c r="D626" s="1288"/>
    </row>
    <row r="627" ht="15">
      <c r="D627" s="1288"/>
    </row>
    <row r="628" ht="15">
      <c r="D628" s="1288"/>
    </row>
    <row r="629" ht="15">
      <c r="D629" s="1288"/>
    </row>
    <row r="630" ht="15">
      <c r="D630" s="1288"/>
    </row>
    <row r="631" ht="15">
      <c r="D631" s="1288"/>
    </row>
    <row r="632" ht="15">
      <c r="D632" s="1288"/>
    </row>
    <row r="633" ht="15">
      <c r="D633" s="1288"/>
    </row>
    <row r="634" ht="15">
      <c r="D634" s="1288"/>
    </row>
    <row r="635" ht="15">
      <c r="D635" s="1288"/>
    </row>
    <row r="636" ht="15">
      <c r="D636" s="1288"/>
    </row>
    <row r="637" ht="15">
      <c r="D637" s="1288"/>
    </row>
    <row r="638" ht="15">
      <c r="D638" s="1288"/>
    </row>
    <row r="639" ht="15">
      <c r="D639" s="1288"/>
    </row>
    <row r="640" ht="15">
      <c r="D640" s="1288"/>
    </row>
    <row r="641" ht="15">
      <c r="D641" s="1288"/>
    </row>
    <row r="642" ht="15">
      <c r="D642" s="1288"/>
    </row>
    <row r="643" ht="15">
      <c r="D643" s="1288"/>
    </row>
    <row r="644" ht="15">
      <c r="D644" s="1288"/>
    </row>
    <row r="645" ht="15">
      <c r="D645" s="1288"/>
    </row>
    <row r="646" ht="15">
      <c r="D646" s="1288"/>
    </row>
    <row r="647" ht="15">
      <c r="D647" s="1288"/>
    </row>
    <row r="648" ht="15">
      <c r="D648" s="1288"/>
    </row>
    <row r="649" ht="15">
      <c r="D649" s="1288"/>
    </row>
    <row r="650" ht="15">
      <c r="D650" s="1288"/>
    </row>
    <row r="651" ht="15">
      <c r="D651" s="1288"/>
    </row>
    <row r="652" ht="15">
      <c r="D652" s="1288"/>
    </row>
    <row r="653" ht="15">
      <c r="D653" s="1288"/>
    </row>
    <row r="654" ht="15">
      <c r="D654" s="1288"/>
    </row>
    <row r="655" ht="15">
      <c r="D655" s="1288"/>
    </row>
    <row r="656" ht="15">
      <c r="D656" s="1288"/>
    </row>
    <row r="657" ht="15">
      <c r="D657" s="1288"/>
    </row>
    <row r="658" ht="15">
      <c r="D658" s="1288"/>
    </row>
    <row r="659" ht="15">
      <c r="D659" s="1288"/>
    </row>
    <row r="660" ht="15">
      <c r="D660" s="1288"/>
    </row>
    <row r="661" ht="15">
      <c r="D661" s="1288"/>
    </row>
    <row r="662" ht="15">
      <c r="D662" s="1288"/>
    </row>
    <row r="663" ht="15">
      <c r="D663" s="1288"/>
    </row>
    <row r="664" ht="15">
      <c r="D664" s="1288"/>
    </row>
    <row r="665" ht="15">
      <c r="D665" s="1288"/>
    </row>
    <row r="666" ht="15">
      <c r="D666" s="1288"/>
    </row>
    <row r="667" ht="15">
      <c r="D667" s="1288"/>
    </row>
    <row r="668" ht="15">
      <c r="D668" s="1288"/>
    </row>
    <row r="669" ht="15">
      <c r="D669" s="1288"/>
    </row>
    <row r="670" ht="15">
      <c r="D670" s="1288"/>
    </row>
    <row r="671" ht="15">
      <c r="D671" s="1288"/>
    </row>
    <row r="672" ht="15">
      <c r="D672" s="1288"/>
    </row>
    <row r="673" ht="15">
      <c r="D673" s="1288"/>
    </row>
    <row r="674" ht="15">
      <c r="D674" s="1288"/>
    </row>
    <row r="675" ht="15">
      <c r="D675" s="1288"/>
    </row>
    <row r="676" ht="15">
      <c r="D676" s="1288"/>
    </row>
    <row r="677" ht="15">
      <c r="D677" s="1288"/>
    </row>
    <row r="678" ht="15">
      <c r="D678" s="1288"/>
    </row>
    <row r="679" ht="15">
      <c r="D679" s="1288"/>
    </row>
    <row r="680" ht="15">
      <c r="D680" s="1288"/>
    </row>
    <row r="681" ht="15">
      <c r="D681" s="1288"/>
    </row>
    <row r="682" ht="15">
      <c r="D682" s="1288"/>
    </row>
    <row r="683" ht="15">
      <c r="D683" s="1288"/>
    </row>
    <row r="684" ht="15">
      <c r="D684" s="1288"/>
    </row>
    <row r="685" ht="15">
      <c r="D685" s="1288"/>
    </row>
    <row r="686" ht="15">
      <c r="D686" s="1288"/>
    </row>
    <row r="687" ht="15">
      <c r="D687" s="1288"/>
    </row>
    <row r="688" ht="15">
      <c r="D688" s="1288"/>
    </row>
    <row r="689" ht="15">
      <c r="D689" s="1288"/>
    </row>
    <row r="690" ht="15">
      <c r="D690" s="1288"/>
    </row>
    <row r="691" ht="15">
      <c r="D691" s="1288"/>
    </row>
    <row r="692" ht="15">
      <c r="D692" s="1288"/>
    </row>
    <row r="693" ht="15">
      <c r="D693" s="1288"/>
    </row>
    <row r="694" ht="15">
      <c r="D694" s="1288"/>
    </row>
    <row r="695" ht="15">
      <c r="D695" s="1288"/>
    </row>
    <row r="696" ht="15">
      <c r="D696" s="1288"/>
    </row>
    <row r="697" ht="15">
      <c r="D697" s="1288"/>
    </row>
    <row r="698" ht="15">
      <c r="D698" s="1288"/>
    </row>
    <row r="699" ht="15">
      <c r="D699" s="1288"/>
    </row>
    <row r="700" ht="15">
      <c r="D700" s="1288"/>
    </row>
    <row r="701" ht="15">
      <c r="D701" s="1288"/>
    </row>
    <row r="702" ht="15">
      <c r="D702" s="1288"/>
    </row>
    <row r="703" ht="15">
      <c r="D703" s="1288"/>
    </row>
    <row r="704" ht="15">
      <c r="D704" s="1288"/>
    </row>
    <row r="705" ht="15">
      <c r="D705" s="1288"/>
    </row>
    <row r="706" ht="15">
      <c r="D706" s="1288"/>
    </row>
    <row r="707" ht="15">
      <c r="D707" s="1288"/>
    </row>
    <row r="708" ht="15">
      <c r="D708" s="1288"/>
    </row>
    <row r="709" ht="15">
      <c r="D709" s="1288"/>
    </row>
    <row r="710" ht="15">
      <c r="D710" s="1288"/>
    </row>
    <row r="711" ht="15">
      <c r="D711" s="1288"/>
    </row>
    <row r="712" ht="15">
      <c r="D712" s="1288"/>
    </row>
    <row r="713" ht="15">
      <c r="D713" s="1288"/>
    </row>
    <row r="714" ht="15">
      <c r="D714" s="1288"/>
    </row>
    <row r="715" ht="15">
      <c r="D715" s="1288"/>
    </row>
    <row r="716" ht="15">
      <c r="D716" s="1288"/>
    </row>
    <row r="717" ht="15">
      <c r="D717" s="1288"/>
    </row>
    <row r="718" ht="15">
      <c r="D718" s="1288"/>
    </row>
    <row r="719" ht="15">
      <c r="D719" s="1288"/>
    </row>
    <row r="720" ht="15">
      <c r="D720" s="1288"/>
    </row>
    <row r="721" ht="15">
      <c r="D721" s="1288"/>
    </row>
    <row r="722" ht="15">
      <c r="D722" s="1288"/>
    </row>
    <row r="723" ht="15">
      <c r="D723" s="1288"/>
    </row>
    <row r="724" ht="15">
      <c r="D724" s="1288"/>
    </row>
    <row r="725" ht="15">
      <c r="D725" s="1288"/>
    </row>
    <row r="726" ht="15">
      <c r="D726" s="1288"/>
    </row>
    <row r="727" ht="15">
      <c r="D727" s="1288"/>
    </row>
    <row r="728" ht="15">
      <c r="D728" s="1288"/>
    </row>
    <row r="729" ht="15">
      <c r="D729" s="1288"/>
    </row>
    <row r="730" ht="15">
      <c r="D730" s="1288"/>
    </row>
    <row r="731" ht="15">
      <c r="D731" s="1288"/>
    </row>
    <row r="732" ht="15">
      <c r="D732" s="1288"/>
    </row>
    <row r="733" ht="15">
      <c r="D733" s="1288"/>
    </row>
    <row r="734" ht="15">
      <c r="D734" s="1288"/>
    </row>
    <row r="735" ht="15">
      <c r="D735" s="1288"/>
    </row>
    <row r="736" ht="15">
      <c r="D736" s="1288"/>
    </row>
    <row r="737" ht="15">
      <c r="D737" s="1288"/>
    </row>
    <row r="738" ht="15">
      <c r="D738" s="1288"/>
    </row>
    <row r="739" ht="15">
      <c r="D739" s="1288"/>
    </row>
    <row r="740" ht="15">
      <c r="D740" s="1288"/>
    </row>
    <row r="741" ht="15">
      <c r="D741" s="1288"/>
    </row>
    <row r="742" ht="15">
      <c r="D742" s="1288"/>
    </row>
    <row r="743" ht="15">
      <c r="D743" s="1288"/>
    </row>
    <row r="744" ht="15">
      <c r="D744" s="1288"/>
    </row>
    <row r="745" ht="15">
      <c r="D745" s="1288"/>
    </row>
    <row r="746" ht="15">
      <c r="D746" s="1288"/>
    </row>
    <row r="747" ht="15">
      <c r="D747" s="1288"/>
    </row>
    <row r="748" ht="15">
      <c r="D748" s="1288"/>
    </row>
    <row r="749" ht="15">
      <c r="D749" s="1288"/>
    </row>
    <row r="750" ht="15">
      <c r="D750" s="1288"/>
    </row>
    <row r="751" ht="15">
      <c r="D751" s="1288"/>
    </row>
    <row r="752" ht="15">
      <c r="D752" s="1288"/>
    </row>
    <row r="753" ht="15">
      <c r="D753" s="1288"/>
    </row>
    <row r="754" ht="15">
      <c r="D754" s="1288"/>
    </row>
    <row r="755" ht="15">
      <c r="D755" s="1288"/>
    </row>
    <row r="756" ht="15">
      <c r="D756" s="1288"/>
    </row>
    <row r="757" ht="15">
      <c r="D757" s="1288"/>
    </row>
    <row r="758" ht="15">
      <c r="D758" s="1288"/>
    </row>
    <row r="759" ht="15">
      <c r="D759" s="1288"/>
    </row>
    <row r="760" ht="15">
      <c r="D760" s="1288"/>
    </row>
    <row r="761" ht="15">
      <c r="D761" s="1288"/>
    </row>
    <row r="762" ht="15">
      <c r="D762" s="1288"/>
    </row>
    <row r="763" ht="15">
      <c r="D763" s="1288"/>
    </row>
    <row r="764" ht="15">
      <c r="D764" s="1288"/>
    </row>
    <row r="765" ht="15">
      <c r="D765" s="1288"/>
    </row>
    <row r="766" ht="15">
      <c r="D766" s="1288"/>
    </row>
    <row r="767" ht="15">
      <c r="D767" s="1288"/>
    </row>
    <row r="768" ht="15">
      <c r="D768" s="1288"/>
    </row>
    <row r="769" ht="15">
      <c r="D769" s="1288"/>
    </row>
    <row r="770" ht="15">
      <c r="D770" s="1288"/>
    </row>
    <row r="771" ht="15">
      <c r="D771" s="1288"/>
    </row>
    <row r="772" ht="15">
      <c r="D772" s="1288"/>
    </row>
    <row r="773" ht="15">
      <c r="D773" s="1288"/>
    </row>
    <row r="774" ht="15">
      <c r="D774" s="1288"/>
    </row>
    <row r="775" ht="15">
      <c r="D775" s="1288"/>
    </row>
    <row r="776" ht="15">
      <c r="D776" s="1288"/>
    </row>
    <row r="777" ht="15">
      <c r="D777" s="1288"/>
    </row>
    <row r="778" ht="15">
      <c r="D778" s="1288"/>
    </row>
    <row r="779" ht="15">
      <c r="D779" s="1288"/>
    </row>
    <row r="780" ht="15">
      <c r="D780" s="1288"/>
    </row>
    <row r="781" ht="15">
      <c r="D781" s="1288"/>
    </row>
    <row r="782" ht="15">
      <c r="D782" s="1288"/>
    </row>
    <row r="783" ht="15">
      <c r="D783" s="1288"/>
    </row>
    <row r="784" ht="15">
      <c r="D784" s="1288"/>
    </row>
    <row r="785" ht="15">
      <c r="D785" s="1288"/>
    </row>
    <row r="786" ht="15">
      <c r="D786" s="1288"/>
    </row>
    <row r="787" ht="15">
      <c r="D787" s="1288"/>
    </row>
    <row r="788" ht="15">
      <c r="D788" s="1288"/>
    </row>
    <row r="789" ht="15">
      <c r="D789" s="1288"/>
    </row>
    <row r="790" ht="15">
      <c r="D790" s="1288"/>
    </row>
    <row r="791" ht="15">
      <c r="D791" s="1288"/>
    </row>
    <row r="792" ht="15">
      <c r="D792" s="1288"/>
    </row>
    <row r="793" ht="15">
      <c r="D793" s="1288"/>
    </row>
    <row r="794" ht="15">
      <c r="D794" s="1288"/>
    </row>
    <row r="795" ht="15">
      <c r="D795" s="1288"/>
    </row>
    <row r="796" ht="15">
      <c r="D796" s="1288"/>
    </row>
    <row r="797" ht="15">
      <c r="D797" s="1288"/>
    </row>
    <row r="798" ht="15">
      <c r="D798" s="1288"/>
    </row>
    <row r="799" ht="15">
      <c r="D799" s="1288"/>
    </row>
    <row r="800" ht="15">
      <c r="D800" s="1288"/>
    </row>
    <row r="801" ht="15">
      <c r="D801" s="1288"/>
    </row>
    <row r="802" ht="15">
      <c r="D802" s="1288"/>
    </row>
    <row r="803" ht="15">
      <c r="D803" s="1288"/>
    </row>
    <row r="804" ht="15">
      <c r="D804" s="1288"/>
    </row>
    <row r="805" ht="15">
      <c r="D805" s="1288"/>
    </row>
    <row r="806" ht="15">
      <c r="D806" s="1288"/>
    </row>
    <row r="807" ht="15">
      <c r="D807" s="1288"/>
    </row>
    <row r="808" ht="15">
      <c r="D808" s="1288"/>
    </row>
    <row r="809" ht="15">
      <c r="D809" s="1288"/>
    </row>
    <row r="810" ht="15">
      <c r="D810" s="1288"/>
    </row>
    <row r="811" ht="15">
      <c r="D811" s="1288"/>
    </row>
    <row r="812" ht="15">
      <c r="D812" s="1288"/>
    </row>
    <row r="813" ht="15">
      <c r="D813" s="1288"/>
    </row>
    <row r="814" ht="15">
      <c r="D814" s="1288"/>
    </row>
    <row r="815" ht="15">
      <c r="D815" s="1288"/>
    </row>
    <row r="816" ht="15">
      <c r="D816" s="1288"/>
    </row>
    <row r="817" ht="15">
      <c r="D817" s="1288"/>
    </row>
    <row r="818" ht="15">
      <c r="D818" s="1288"/>
    </row>
    <row r="819" ht="15">
      <c r="D819" s="1288"/>
    </row>
    <row r="820" ht="15">
      <c r="D820" s="1288"/>
    </row>
    <row r="821" ht="15">
      <c r="D821" s="1288"/>
    </row>
    <row r="822" ht="15">
      <c r="D822" s="1288"/>
    </row>
    <row r="823" ht="15">
      <c r="D823" s="1288"/>
    </row>
    <row r="824" ht="15">
      <c r="D824" s="1288"/>
    </row>
    <row r="825" ht="15">
      <c r="D825" s="1288"/>
    </row>
    <row r="826" ht="15">
      <c r="D826" s="1288"/>
    </row>
    <row r="827" ht="15">
      <c r="D827" s="1288"/>
    </row>
    <row r="828" ht="15">
      <c r="D828" s="1288"/>
    </row>
    <row r="829" ht="15">
      <c r="D829" s="1288"/>
    </row>
    <row r="830" ht="15">
      <c r="D830" s="1288"/>
    </row>
    <row r="831" ht="15">
      <c r="D831" s="1288"/>
    </row>
    <row r="832" ht="15">
      <c r="D832" s="1288"/>
    </row>
    <row r="833" ht="15">
      <c r="D833" s="1288"/>
    </row>
    <row r="834" ht="15">
      <c r="D834" s="1288"/>
    </row>
    <row r="835" ht="15">
      <c r="D835" s="1288"/>
    </row>
    <row r="836" ht="15">
      <c r="D836" s="1288"/>
    </row>
    <row r="837" ht="15">
      <c r="D837" s="1288"/>
    </row>
    <row r="838" ht="15">
      <c r="D838" s="1288"/>
    </row>
    <row r="839" ht="15">
      <c r="D839" s="1288"/>
    </row>
    <row r="840" ht="15">
      <c r="D840" s="1288"/>
    </row>
    <row r="841" ht="15">
      <c r="D841" s="1288"/>
    </row>
    <row r="842" ht="15">
      <c r="D842" s="1288"/>
    </row>
    <row r="843" ht="15">
      <c r="D843" s="1288"/>
    </row>
    <row r="844" ht="15">
      <c r="D844" s="1288"/>
    </row>
    <row r="845" ht="15">
      <c r="D845" s="1288"/>
    </row>
    <row r="846" ht="15">
      <c r="D846" s="1288"/>
    </row>
    <row r="847" ht="15">
      <c r="D847" s="1288"/>
    </row>
    <row r="848" ht="15">
      <c r="D848" s="1288"/>
    </row>
    <row r="849" ht="15">
      <c r="D849" s="1288"/>
    </row>
    <row r="850" ht="15">
      <c r="D850" s="1288"/>
    </row>
    <row r="851" ht="15">
      <c r="D851" s="1288"/>
    </row>
    <row r="852" ht="15">
      <c r="D852" s="1288"/>
    </row>
    <row r="853" ht="15">
      <c r="D853" s="1288"/>
    </row>
    <row r="854" ht="15">
      <c r="D854" s="1288"/>
    </row>
    <row r="855" ht="15">
      <c r="D855" s="1288"/>
    </row>
    <row r="856" ht="15">
      <c r="D856" s="1288"/>
    </row>
    <row r="857" ht="15">
      <c r="D857" s="1288"/>
    </row>
    <row r="858" ht="15">
      <c r="D858" s="1288"/>
    </row>
    <row r="859" ht="15">
      <c r="D859" s="1288"/>
    </row>
    <row r="860" ht="15">
      <c r="D860" s="1288"/>
    </row>
    <row r="861" ht="15">
      <c r="D861" s="1288"/>
    </row>
    <row r="862" ht="15">
      <c r="D862" s="1288"/>
    </row>
    <row r="863" ht="15">
      <c r="D863" s="1288"/>
    </row>
    <row r="864" ht="15">
      <c r="D864" s="1288"/>
    </row>
    <row r="865" ht="15">
      <c r="D865" s="1288"/>
    </row>
    <row r="866" ht="15">
      <c r="D866" s="1288"/>
    </row>
    <row r="867" ht="15">
      <c r="D867" s="1288"/>
    </row>
    <row r="868" ht="15">
      <c r="D868" s="1288"/>
    </row>
    <row r="869" ht="15">
      <c r="D869" s="1288"/>
    </row>
    <row r="870" ht="15">
      <c r="D870" s="1288"/>
    </row>
    <row r="871" ht="15">
      <c r="D871" s="1288"/>
    </row>
    <row r="872" ht="15">
      <c r="D872" s="1288"/>
    </row>
    <row r="873" ht="15">
      <c r="D873" s="1288"/>
    </row>
    <row r="874" ht="15">
      <c r="D874" s="1288"/>
    </row>
    <row r="875" ht="15">
      <c r="D875" s="1288"/>
    </row>
    <row r="876" ht="15">
      <c r="D876" s="1288"/>
    </row>
    <row r="877" ht="15">
      <c r="D877" s="1288"/>
    </row>
    <row r="878" ht="15">
      <c r="D878" s="1288"/>
    </row>
    <row r="879" ht="15">
      <c r="D879" s="1288"/>
    </row>
    <row r="880" ht="15">
      <c r="D880" s="1288"/>
    </row>
    <row r="881" ht="15">
      <c r="D881" s="1288"/>
    </row>
    <row r="882" ht="15">
      <c r="D882" s="1288"/>
    </row>
    <row r="883" ht="15">
      <c r="D883" s="1288"/>
    </row>
    <row r="884" ht="15">
      <c r="D884" s="1288"/>
    </row>
    <row r="885" ht="15">
      <c r="D885" s="1288"/>
    </row>
    <row r="886" ht="15">
      <c r="D886" s="1288"/>
    </row>
    <row r="887" ht="15">
      <c r="D887" s="1288"/>
    </row>
    <row r="888" ht="15">
      <c r="D888" s="1288"/>
    </row>
    <row r="889" ht="15">
      <c r="D889" s="1288"/>
    </row>
    <row r="890" ht="15">
      <c r="D890" s="1288"/>
    </row>
    <row r="891" ht="15">
      <c r="D891" s="1288"/>
    </row>
    <row r="892" ht="15">
      <c r="D892" s="1288"/>
    </row>
    <row r="893" ht="15">
      <c r="D893" s="1288"/>
    </row>
    <row r="894" ht="15">
      <c r="D894" s="1288"/>
    </row>
    <row r="895" ht="15">
      <c r="D895" s="1288"/>
    </row>
    <row r="896" ht="15">
      <c r="D896" s="1288"/>
    </row>
    <row r="897" ht="15">
      <c r="D897" s="1288"/>
    </row>
    <row r="898" ht="15">
      <c r="D898" s="1288"/>
    </row>
    <row r="899" ht="15">
      <c r="D899" s="1288"/>
    </row>
    <row r="900" ht="15">
      <c r="D900" s="1288"/>
    </row>
    <row r="901" ht="15">
      <c r="D901" s="1288"/>
    </row>
    <row r="902" ht="15">
      <c r="D902" s="1288"/>
    </row>
    <row r="903" ht="15">
      <c r="D903" s="1288"/>
    </row>
    <row r="904" ht="15">
      <c r="D904" s="1288"/>
    </row>
    <row r="905" ht="15">
      <c r="D905" s="1288"/>
    </row>
    <row r="906" ht="15">
      <c r="D906" s="1288"/>
    </row>
    <row r="907" ht="15">
      <c r="D907" s="1288"/>
    </row>
    <row r="908" ht="15">
      <c r="D908" s="1288"/>
    </row>
    <row r="909" ht="15">
      <c r="D909" s="1288"/>
    </row>
    <row r="910" ht="15">
      <c r="D910" s="1288"/>
    </row>
    <row r="911" ht="15">
      <c r="D911" s="1288"/>
    </row>
    <row r="912" ht="15">
      <c r="D912" s="1288"/>
    </row>
    <row r="913" ht="15">
      <c r="D913" s="1288"/>
    </row>
    <row r="914" ht="15">
      <c r="D914" s="1288"/>
    </row>
    <row r="915" ht="15">
      <c r="D915" s="1288"/>
    </row>
    <row r="916" ht="15">
      <c r="D916" s="1288"/>
    </row>
    <row r="917" ht="15">
      <c r="D917" s="1288"/>
    </row>
    <row r="918" ht="15">
      <c r="D918" s="1288"/>
    </row>
    <row r="919" ht="15">
      <c r="D919" s="1288"/>
    </row>
    <row r="920" ht="15">
      <c r="D920" s="1288"/>
    </row>
    <row r="921" ht="15">
      <c r="D921" s="1288"/>
    </row>
    <row r="922" ht="15">
      <c r="D922" s="1288"/>
    </row>
    <row r="923" ht="15">
      <c r="D923" s="1288"/>
    </row>
    <row r="924" ht="15">
      <c r="D924" s="1288"/>
    </row>
    <row r="925" ht="15">
      <c r="D925" s="1288"/>
    </row>
    <row r="926" ht="15">
      <c r="D926" s="1288"/>
    </row>
    <row r="927" ht="15">
      <c r="D927" s="1288"/>
    </row>
    <row r="928" ht="15">
      <c r="D928" s="1288"/>
    </row>
    <row r="929" ht="15">
      <c r="D929" s="1288"/>
    </row>
    <row r="930" ht="15">
      <c r="D930" s="1288"/>
    </row>
    <row r="931" ht="15">
      <c r="D931" s="1288"/>
    </row>
    <row r="932" ht="15">
      <c r="D932" s="1288"/>
    </row>
    <row r="933" ht="15">
      <c r="D933" s="1288"/>
    </row>
    <row r="934" ht="15">
      <c r="D934" s="1288"/>
    </row>
    <row r="935" ht="15">
      <c r="D935" s="1288"/>
    </row>
    <row r="936" ht="15">
      <c r="D936" s="1288"/>
    </row>
    <row r="937" ht="15">
      <c r="D937" s="1288"/>
    </row>
    <row r="938" ht="15">
      <c r="D938" s="1288"/>
    </row>
    <row r="939" ht="15">
      <c r="D939" s="1288"/>
    </row>
    <row r="940" ht="15">
      <c r="D940" s="1288"/>
    </row>
    <row r="941" ht="15">
      <c r="D941" s="1288"/>
    </row>
    <row r="942" ht="15">
      <c r="D942" s="1288"/>
    </row>
    <row r="943" ht="15">
      <c r="D943" s="1288"/>
    </row>
    <row r="944" ht="15">
      <c r="D944" s="1288"/>
    </row>
    <row r="945" ht="15">
      <c r="D945" s="1288"/>
    </row>
    <row r="946" ht="15">
      <c r="D946" s="1288"/>
    </row>
    <row r="947" ht="15">
      <c r="D947" s="1288"/>
    </row>
    <row r="948" ht="15">
      <c r="D948" s="1288"/>
    </row>
    <row r="949" ht="15">
      <c r="D949" s="1288"/>
    </row>
    <row r="950" ht="15">
      <c r="D950" s="1288"/>
    </row>
    <row r="951" ht="15">
      <c r="D951" s="1288"/>
    </row>
    <row r="952" ht="15">
      <c r="D952" s="1288"/>
    </row>
    <row r="953" ht="15">
      <c r="D953" s="1288"/>
    </row>
    <row r="954" ht="15">
      <c r="D954" s="1288"/>
    </row>
    <row r="955" ht="15">
      <c r="D955" s="1288"/>
    </row>
    <row r="956" ht="15">
      <c r="D956" s="1288"/>
    </row>
    <row r="957" ht="15">
      <c r="D957" s="1288"/>
    </row>
    <row r="958" ht="15">
      <c r="D958" s="1288"/>
    </row>
    <row r="959" ht="15">
      <c r="D959" s="1288"/>
    </row>
    <row r="960" ht="15">
      <c r="D960" s="1288"/>
    </row>
    <row r="961" ht="15">
      <c r="D961" s="1288"/>
    </row>
    <row r="962" ht="15">
      <c r="D962" s="1288"/>
    </row>
    <row r="963" ht="15">
      <c r="D963" s="1288"/>
    </row>
    <row r="964" ht="15">
      <c r="D964" s="1288"/>
    </row>
    <row r="965" ht="15">
      <c r="D965" s="1288"/>
    </row>
    <row r="966" ht="15">
      <c r="D966" s="1288"/>
    </row>
    <row r="967" ht="15">
      <c r="D967" s="1288"/>
    </row>
    <row r="968" ht="15">
      <c r="D968" s="1288"/>
    </row>
    <row r="969" ht="15">
      <c r="D969" s="1288"/>
    </row>
    <row r="970" ht="15">
      <c r="D970" s="1288"/>
    </row>
    <row r="971" ht="15">
      <c r="D971" s="1288"/>
    </row>
    <row r="972" ht="15">
      <c r="D972" s="1288"/>
    </row>
    <row r="973" ht="15">
      <c r="D973" s="1288"/>
    </row>
    <row r="974" ht="15">
      <c r="D974" s="1288"/>
    </row>
    <row r="975" ht="15">
      <c r="D975" s="1288"/>
    </row>
    <row r="976" ht="15">
      <c r="D976" s="1288"/>
    </row>
    <row r="977" ht="15">
      <c r="D977" s="1288"/>
    </row>
    <row r="978" ht="15">
      <c r="D978" s="1288"/>
    </row>
    <row r="979" ht="15">
      <c r="D979" s="1288"/>
    </row>
    <row r="980" ht="15">
      <c r="D980" s="1288"/>
    </row>
    <row r="981" ht="15">
      <c r="D981" s="1288"/>
    </row>
    <row r="982" ht="15">
      <c r="D982" s="1288"/>
    </row>
    <row r="983" ht="15">
      <c r="D983" s="1288"/>
    </row>
    <row r="984" ht="15">
      <c r="D984" s="1288"/>
    </row>
    <row r="985" ht="15">
      <c r="D985" s="1288"/>
    </row>
    <row r="986" ht="15">
      <c r="D986" s="1288"/>
    </row>
    <row r="987" ht="15">
      <c r="D987" s="1288"/>
    </row>
    <row r="988" ht="15">
      <c r="D988" s="1288"/>
    </row>
    <row r="989" ht="15">
      <c r="D989" s="1288"/>
    </row>
    <row r="990" ht="15">
      <c r="D990" s="1288"/>
    </row>
    <row r="991" ht="15">
      <c r="D991" s="1288"/>
    </row>
    <row r="992" ht="15">
      <c r="D992" s="1288"/>
    </row>
    <row r="993" ht="15">
      <c r="D993" s="1288"/>
    </row>
    <row r="994" ht="15">
      <c r="D994" s="1288"/>
    </row>
    <row r="995" ht="15">
      <c r="D995" s="1288"/>
    </row>
    <row r="996" ht="15">
      <c r="D996" s="1288"/>
    </row>
    <row r="997" ht="15">
      <c r="D997" s="1288"/>
    </row>
    <row r="998" ht="15">
      <c r="D998" s="1288"/>
    </row>
    <row r="999" ht="15">
      <c r="D999" s="1288"/>
    </row>
    <row r="1000" ht="15">
      <c r="D1000" s="1288"/>
    </row>
    <row r="1001" ht="15">
      <c r="D1001" s="1288"/>
    </row>
    <row r="1002" ht="15">
      <c r="D1002" s="1288"/>
    </row>
    <row r="1003" ht="15">
      <c r="D1003" s="1288"/>
    </row>
    <row r="1004" ht="15">
      <c r="D1004" s="1288"/>
    </row>
    <row r="1005" ht="15">
      <c r="D1005" s="1288"/>
    </row>
    <row r="1006" ht="15">
      <c r="D1006" s="1288"/>
    </row>
    <row r="1007" ht="15">
      <c r="D1007" s="1288"/>
    </row>
    <row r="1008" ht="15">
      <c r="D1008" s="1288"/>
    </row>
    <row r="1009" ht="15">
      <c r="D1009" s="1288"/>
    </row>
    <row r="1010" ht="15">
      <c r="D1010" s="1288"/>
    </row>
    <row r="1011" ht="15">
      <c r="D1011" s="1288"/>
    </row>
    <row r="1012" ht="15">
      <c r="D1012" s="1288"/>
    </row>
    <row r="1013" ht="15">
      <c r="D1013" s="1288"/>
    </row>
    <row r="1014" ht="15">
      <c r="D1014" s="1288"/>
    </row>
    <row r="1015" ht="15">
      <c r="D1015" s="1288"/>
    </row>
    <row r="1016" ht="15">
      <c r="D1016" s="1288"/>
    </row>
    <row r="1017" ht="15">
      <c r="D1017" s="1288"/>
    </row>
    <row r="1018" ht="15">
      <c r="D1018" s="1288"/>
    </row>
    <row r="1019" ht="15">
      <c r="D1019" s="1288"/>
    </row>
    <row r="1020" ht="15">
      <c r="D1020" s="1288"/>
    </row>
    <row r="1021" ht="15">
      <c r="D1021" s="1288"/>
    </row>
    <row r="1022" ht="15">
      <c r="D1022" s="1288"/>
    </row>
    <row r="1023" ht="15">
      <c r="D1023" s="1288"/>
    </row>
    <row r="1024" ht="15">
      <c r="D1024" s="1288"/>
    </row>
    <row r="1025" ht="15">
      <c r="D1025" s="1288"/>
    </row>
    <row r="1026" ht="15">
      <c r="D1026" s="1288"/>
    </row>
    <row r="1027" ht="15">
      <c r="D1027" s="1288"/>
    </row>
    <row r="1028" ht="15">
      <c r="D1028" s="1288"/>
    </row>
    <row r="1029" ht="15">
      <c r="D1029" s="1288"/>
    </row>
    <row r="1030" ht="15">
      <c r="D1030" s="1288"/>
    </row>
    <row r="1031" ht="15">
      <c r="D1031" s="1288"/>
    </row>
    <row r="1032" ht="15">
      <c r="D1032" s="1288"/>
    </row>
    <row r="1033" ht="15">
      <c r="D1033" s="1288"/>
    </row>
    <row r="1034" ht="15">
      <c r="D1034" s="1288"/>
    </row>
    <row r="1035" ht="15">
      <c r="D1035" s="1288"/>
    </row>
    <row r="1036" ht="15">
      <c r="D1036" s="1288"/>
    </row>
    <row r="1037" ht="15">
      <c r="D1037" s="1288"/>
    </row>
    <row r="1038" ht="15">
      <c r="D1038" s="1288"/>
    </row>
    <row r="1039" ht="15">
      <c r="D1039" s="1288"/>
    </row>
    <row r="1040" ht="15">
      <c r="D1040" s="1288"/>
    </row>
    <row r="1041" ht="15">
      <c r="D1041" s="1288"/>
    </row>
    <row r="1042" ht="15">
      <c r="D1042" s="1288"/>
    </row>
    <row r="1043" ht="15">
      <c r="D1043" s="1288"/>
    </row>
    <row r="1044" ht="15">
      <c r="D1044" s="1288"/>
    </row>
    <row r="1045" ht="15">
      <c r="D1045" s="1288"/>
    </row>
    <row r="1046" ht="15">
      <c r="D1046" s="1288"/>
    </row>
    <row r="1047" ht="15">
      <c r="D1047" s="1288"/>
    </row>
    <row r="1048" ht="15">
      <c r="D1048" s="1288"/>
    </row>
    <row r="1049" ht="15">
      <c r="D1049" s="1288"/>
    </row>
    <row r="1050" ht="15">
      <c r="D1050" s="1288"/>
    </row>
    <row r="1051" ht="15">
      <c r="D1051" s="1288"/>
    </row>
    <row r="1052" ht="15">
      <c r="D1052" s="1288"/>
    </row>
    <row r="1053" ht="15">
      <c r="D1053" s="1288"/>
    </row>
    <row r="1054" ht="15">
      <c r="D1054" s="1288"/>
    </row>
    <row r="1055" ht="15">
      <c r="D1055" s="1288"/>
    </row>
    <row r="1056" ht="15">
      <c r="D1056" s="1288"/>
    </row>
    <row r="1057" ht="15">
      <c r="D1057" s="1288"/>
    </row>
    <row r="1058" ht="15">
      <c r="D1058" s="1288"/>
    </row>
    <row r="1059" ht="15">
      <c r="D1059" s="1288"/>
    </row>
    <row r="1060" ht="15">
      <c r="D1060" s="1288"/>
    </row>
    <row r="1061" ht="15">
      <c r="D1061" s="1288"/>
    </row>
    <row r="1062" ht="15">
      <c r="D1062" s="1288"/>
    </row>
    <row r="1063" ht="15">
      <c r="D1063" s="1288"/>
    </row>
    <row r="1064" ht="15">
      <c r="D1064" s="1288"/>
    </row>
    <row r="1065" ht="15">
      <c r="D1065" s="1288"/>
    </row>
    <row r="1066" ht="15">
      <c r="D1066" s="1288"/>
    </row>
    <row r="1067" ht="15">
      <c r="D1067" s="1288"/>
    </row>
    <row r="1068" ht="15">
      <c r="D1068" s="1288"/>
    </row>
    <row r="1069" ht="15">
      <c r="D1069" s="1288"/>
    </row>
    <row r="1070" ht="15">
      <c r="D1070" s="1288"/>
    </row>
    <row r="1071" ht="15">
      <c r="D1071" s="1288"/>
    </row>
    <row r="1072" ht="15">
      <c r="D1072" s="1288"/>
    </row>
    <row r="1073" ht="15">
      <c r="D1073" s="1288"/>
    </row>
    <row r="1074" ht="15">
      <c r="D1074" s="1288"/>
    </row>
    <row r="1075" ht="15">
      <c r="D1075" s="1288"/>
    </row>
    <row r="1076" ht="15">
      <c r="D1076" s="1288"/>
    </row>
    <row r="1077" ht="15">
      <c r="D1077" s="1288"/>
    </row>
    <row r="1078" ht="15">
      <c r="D1078" s="1288"/>
    </row>
    <row r="1079" ht="15">
      <c r="D1079" s="1288"/>
    </row>
    <row r="1080" ht="15">
      <c r="D1080" s="1288"/>
    </row>
    <row r="1081" ht="15">
      <c r="D1081" s="1288"/>
    </row>
    <row r="1082" ht="15">
      <c r="D1082" s="1288"/>
    </row>
    <row r="1083" ht="15">
      <c r="D1083" s="1288"/>
    </row>
    <row r="1084" ht="15">
      <c r="D1084" s="1288"/>
    </row>
    <row r="1085" ht="15">
      <c r="D1085" s="1288"/>
    </row>
    <row r="1086" ht="15">
      <c r="D1086" s="1288"/>
    </row>
    <row r="1087" ht="15">
      <c r="D1087" s="1288"/>
    </row>
    <row r="1088" ht="15">
      <c r="D1088" s="1288"/>
    </row>
    <row r="1089" ht="15">
      <c r="D1089" s="1288"/>
    </row>
    <row r="1090" ht="15">
      <c r="D1090" s="1288"/>
    </row>
    <row r="1091" ht="15">
      <c r="D1091" s="1288"/>
    </row>
    <row r="1092" ht="15">
      <c r="D1092" s="1288"/>
    </row>
    <row r="1093" ht="15">
      <c r="D1093" s="1288"/>
    </row>
    <row r="1094" ht="15">
      <c r="D1094" s="1288"/>
    </row>
    <row r="1095" ht="15">
      <c r="D1095" s="1288"/>
    </row>
    <row r="1096" ht="15">
      <c r="D1096" s="1288"/>
    </row>
    <row r="1097" ht="15">
      <c r="D1097" s="1288"/>
    </row>
    <row r="1098" ht="15">
      <c r="D1098" s="1288"/>
    </row>
    <row r="1099" ht="15">
      <c r="D1099" s="1288"/>
    </row>
    <row r="1100" ht="15">
      <c r="D1100" s="1288"/>
    </row>
    <row r="1101" ht="15">
      <c r="D1101" s="1288"/>
    </row>
    <row r="1102" ht="15">
      <c r="D1102" s="1288"/>
    </row>
    <row r="1103" ht="15">
      <c r="D1103" s="1288"/>
    </row>
    <row r="1104" ht="15">
      <c r="D1104" s="1288"/>
    </row>
    <row r="1105" ht="15">
      <c r="D1105" s="1288"/>
    </row>
    <row r="1106" ht="15">
      <c r="D1106" s="1288"/>
    </row>
    <row r="1107" ht="15">
      <c r="D1107" s="1288"/>
    </row>
    <row r="1108" ht="15">
      <c r="D1108" s="1288"/>
    </row>
    <row r="1109" ht="15">
      <c r="D1109" s="1288"/>
    </row>
    <row r="1110" ht="15">
      <c r="D1110" s="1288"/>
    </row>
    <row r="1111" ht="15">
      <c r="D1111" s="1288"/>
    </row>
    <row r="1112" ht="15">
      <c r="D1112" s="1288"/>
    </row>
    <row r="1113" ht="15">
      <c r="D1113" s="1288"/>
    </row>
    <row r="1114" ht="15">
      <c r="D1114" s="1288"/>
    </row>
    <row r="1115" ht="15">
      <c r="D1115" s="1288"/>
    </row>
    <row r="1116" ht="15">
      <c r="D1116" s="1288"/>
    </row>
    <row r="1117" ht="15">
      <c r="D1117" s="1288"/>
    </row>
    <row r="1118" ht="15">
      <c r="D1118" s="1288"/>
    </row>
    <row r="1119" ht="15">
      <c r="D1119" s="1288"/>
    </row>
    <row r="1120" ht="15">
      <c r="D1120" s="1288"/>
    </row>
    <row r="1121" ht="15">
      <c r="D1121" s="1288"/>
    </row>
    <row r="1122" ht="15">
      <c r="D1122" s="1288"/>
    </row>
    <row r="1123" ht="15">
      <c r="D1123" s="1288"/>
    </row>
    <row r="1124" ht="15">
      <c r="D1124" s="1288"/>
    </row>
    <row r="1125" ht="15">
      <c r="D1125" s="1288"/>
    </row>
    <row r="1126" ht="15">
      <c r="D1126" s="1288"/>
    </row>
    <row r="1127" ht="15">
      <c r="D1127" s="1288"/>
    </row>
    <row r="1128" ht="15">
      <c r="D1128" s="1288"/>
    </row>
    <row r="1129" ht="15">
      <c r="D1129" s="1288"/>
    </row>
    <row r="1130" ht="15">
      <c r="D1130" s="1288"/>
    </row>
    <row r="1131" ht="15">
      <c r="D1131" s="1288"/>
    </row>
    <row r="1132" ht="15">
      <c r="D1132" s="1288"/>
    </row>
    <row r="1133" ht="15">
      <c r="D1133" s="1288"/>
    </row>
    <row r="1134" ht="15">
      <c r="D1134" s="1288"/>
    </row>
    <row r="1135" ht="15">
      <c r="D1135" s="1288"/>
    </row>
    <row r="1136" ht="15">
      <c r="D1136" s="1288"/>
    </row>
    <row r="1137" ht="15">
      <c r="D1137" s="1288"/>
    </row>
    <row r="1138" ht="15">
      <c r="D1138" s="1288"/>
    </row>
    <row r="1139" ht="15">
      <c r="D1139" s="1288"/>
    </row>
    <row r="1140" ht="15">
      <c r="D1140" s="1288"/>
    </row>
    <row r="1141" ht="15">
      <c r="D1141" s="1288"/>
    </row>
    <row r="1142" ht="15">
      <c r="D1142" s="1288"/>
    </row>
    <row r="1143" ht="15">
      <c r="D1143" s="1288"/>
    </row>
    <row r="1144" ht="15">
      <c r="D1144" s="1288"/>
    </row>
    <row r="1145" ht="15">
      <c r="D1145" s="1288"/>
    </row>
    <row r="1146" ht="15">
      <c r="D1146" s="1288"/>
    </row>
    <row r="1147" ht="15">
      <c r="D1147" s="1288"/>
    </row>
    <row r="1148" ht="15">
      <c r="D1148" s="1288"/>
    </row>
    <row r="1149" ht="15">
      <c r="D1149" s="1288"/>
    </row>
    <row r="1150" ht="15">
      <c r="D1150" s="1288"/>
    </row>
    <row r="1151" ht="15">
      <c r="D1151" s="1288"/>
    </row>
    <row r="1152" ht="15">
      <c r="D1152" s="1288"/>
    </row>
    <row r="1153" ht="15">
      <c r="D1153" s="1288"/>
    </row>
    <row r="1154" ht="15">
      <c r="D1154" s="1288"/>
    </row>
    <row r="1155" ht="15">
      <c r="D1155" s="1288"/>
    </row>
    <row r="1156" ht="15">
      <c r="D1156" s="1288"/>
    </row>
    <row r="1157" ht="15">
      <c r="D1157" s="1288"/>
    </row>
    <row r="1158" ht="15">
      <c r="D1158" s="1288"/>
    </row>
    <row r="1159" ht="15">
      <c r="D1159" s="1288"/>
    </row>
    <row r="1160" ht="15">
      <c r="D1160" s="1288"/>
    </row>
    <row r="1161" ht="15">
      <c r="D1161" s="1288"/>
    </row>
    <row r="1162" ht="15">
      <c r="D1162" s="1288"/>
    </row>
    <row r="1163" ht="15">
      <c r="D1163" s="1288"/>
    </row>
    <row r="1164" ht="15">
      <c r="D1164" s="1288"/>
    </row>
    <row r="1165" ht="15">
      <c r="D1165" s="1288"/>
    </row>
    <row r="1166" ht="15">
      <c r="D1166" s="1288"/>
    </row>
    <row r="1167" ht="15">
      <c r="D1167" s="1288"/>
    </row>
    <row r="1168" ht="15">
      <c r="D1168" s="1288"/>
    </row>
    <row r="1169" ht="15">
      <c r="D1169" s="1288"/>
    </row>
    <row r="1170" ht="15">
      <c r="D1170" s="1288"/>
    </row>
    <row r="1171" ht="15">
      <c r="D1171" s="1288"/>
    </row>
    <row r="1172" ht="15">
      <c r="D1172" s="1288"/>
    </row>
    <row r="1173" ht="15">
      <c r="D1173" s="1288"/>
    </row>
    <row r="1174" ht="15">
      <c r="D1174" s="1288"/>
    </row>
    <row r="1175" ht="15">
      <c r="D1175" s="1288"/>
    </row>
    <row r="1176" ht="15">
      <c r="D1176" s="1288"/>
    </row>
    <row r="1177" ht="15">
      <c r="D1177" s="1288"/>
    </row>
    <row r="1178" ht="15">
      <c r="D1178" s="1288"/>
    </row>
    <row r="1179" ht="15">
      <c r="D1179" s="1288"/>
    </row>
    <row r="1180" ht="15">
      <c r="D1180" s="1288"/>
    </row>
    <row r="1181" ht="15">
      <c r="D1181" s="1288"/>
    </row>
    <row r="1182" ht="15">
      <c r="D1182" s="1288"/>
    </row>
    <row r="1183" ht="15">
      <c r="D1183" s="1288"/>
    </row>
    <row r="1184" ht="15">
      <c r="D1184" s="1288"/>
    </row>
    <row r="1185" ht="15">
      <c r="D1185" s="1288"/>
    </row>
    <row r="1186" ht="15">
      <c r="D1186" s="1288"/>
    </row>
    <row r="1187" ht="15">
      <c r="D1187" s="1288"/>
    </row>
    <row r="1188" ht="15">
      <c r="D1188" s="1288"/>
    </row>
    <row r="1189" ht="15">
      <c r="D1189" s="1288"/>
    </row>
    <row r="1190" ht="15">
      <c r="D1190" s="1288"/>
    </row>
    <row r="1191" ht="15">
      <c r="D1191" s="1288"/>
    </row>
    <row r="1192" ht="15">
      <c r="D1192" s="1288"/>
    </row>
    <row r="1193" ht="15">
      <c r="D1193" s="1288"/>
    </row>
    <row r="1194" ht="15">
      <c r="D1194" s="1288"/>
    </row>
    <row r="1195" ht="15">
      <c r="D1195" s="1288"/>
    </row>
    <row r="1196" ht="15">
      <c r="D1196" s="1288"/>
    </row>
    <row r="1197" ht="15">
      <c r="D1197" s="1288"/>
    </row>
    <row r="1198" ht="15">
      <c r="D1198" s="1288"/>
    </row>
    <row r="1199" ht="15">
      <c r="D1199" s="1288"/>
    </row>
    <row r="1200" ht="15">
      <c r="D1200" s="1288"/>
    </row>
    <row r="1201" ht="15">
      <c r="D1201" s="1288"/>
    </row>
    <row r="1202" ht="15">
      <c r="D1202" s="1288"/>
    </row>
    <row r="1203" ht="15">
      <c r="D1203" s="1288"/>
    </row>
    <row r="1204" ht="15">
      <c r="D1204" s="1288"/>
    </row>
    <row r="1205" ht="15">
      <c r="D1205" s="1288"/>
    </row>
    <row r="1206" ht="15">
      <c r="D1206" s="1288"/>
    </row>
    <row r="1207" ht="15">
      <c r="D1207" s="1288"/>
    </row>
    <row r="1208" ht="15">
      <c r="D1208" s="1288"/>
    </row>
    <row r="1209" ht="15">
      <c r="D1209" s="1288"/>
    </row>
    <row r="1210" ht="15">
      <c r="D1210" s="1288"/>
    </row>
    <row r="1211" ht="15">
      <c r="D1211" s="1288"/>
    </row>
    <row r="1212" ht="15">
      <c r="D1212" s="1288"/>
    </row>
    <row r="1213" ht="15">
      <c r="D1213" s="1288"/>
    </row>
    <row r="1214" ht="15">
      <c r="D1214" s="1288"/>
    </row>
    <row r="1215" ht="15">
      <c r="D1215" s="1288"/>
    </row>
    <row r="1216" ht="15">
      <c r="D1216" s="1288"/>
    </row>
    <row r="1217" ht="15">
      <c r="D1217" s="1288"/>
    </row>
    <row r="1218" ht="15">
      <c r="D1218" s="1288"/>
    </row>
    <row r="1219" ht="15">
      <c r="D1219" s="1288"/>
    </row>
    <row r="1220" ht="15">
      <c r="D1220" s="1288"/>
    </row>
    <row r="1221" ht="15">
      <c r="D1221" s="1288"/>
    </row>
    <row r="1222" ht="15">
      <c r="D1222" s="1288"/>
    </row>
    <row r="1223" ht="15">
      <c r="D1223" s="1288"/>
    </row>
    <row r="1224" ht="15">
      <c r="D1224" s="1288"/>
    </row>
    <row r="1225" ht="15">
      <c r="D1225" s="1288"/>
    </row>
    <row r="1226" ht="15">
      <c r="D1226" s="1288"/>
    </row>
    <row r="1227" ht="15">
      <c r="D1227" s="1288"/>
    </row>
    <row r="1228" ht="15">
      <c r="D1228" s="1288"/>
    </row>
    <row r="1229" ht="15">
      <c r="D1229" s="1288"/>
    </row>
    <row r="1230" ht="15">
      <c r="D1230" s="1288"/>
    </row>
    <row r="1231" ht="15">
      <c r="D1231" s="1288"/>
    </row>
    <row r="1232" ht="15">
      <c r="D1232" s="1288"/>
    </row>
    <row r="1233" ht="15">
      <c r="D1233" s="1288"/>
    </row>
    <row r="1234" ht="15">
      <c r="D1234" s="1288"/>
    </row>
    <row r="1235" ht="15">
      <c r="D1235" s="1288"/>
    </row>
    <row r="1236" ht="15">
      <c r="D1236" s="1288"/>
    </row>
    <row r="1237" ht="15">
      <c r="D1237" s="1288"/>
    </row>
    <row r="1238" ht="15">
      <c r="D1238" s="1288"/>
    </row>
    <row r="1239" ht="15">
      <c r="D1239" s="1288"/>
    </row>
    <row r="1240" ht="15">
      <c r="D1240" s="1288"/>
    </row>
    <row r="1241" ht="15">
      <c r="D1241" s="1288"/>
    </row>
    <row r="1242" ht="15">
      <c r="D1242" s="1288"/>
    </row>
    <row r="1243" ht="15">
      <c r="D1243" s="1288"/>
    </row>
    <row r="1244" ht="15">
      <c r="D1244" s="1288"/>
    </row>
    <row r="1245" ht="15">
      <c r="D1245" s="1288"/>
    </row>
    <row r="1246" ht="15">
      <c r="D1246" s="1288"/>
    </row>
    <row r="1247" ht="15">
      <c r="D1247" s="1288"/>
    </row>
    <row r="1248" ht="15">
      <c r="D1248" s="1288"/>
    </row>
    <row r="1249" ht="15">
      <c r="D1249" s="1288"/>
    </row>
    <row r="1250" ht="15">
      <c r="D1250" s="1288"/>
    </row>
    <row r="1251" ht="15">
      <c r="D1251" s="1288"/>
    </row>
    <row r="1252" ht="15">
      <c r="D1252" s="1288"/>
    </row>
    <row r="1253" ht="15">
      <c r="D1253" s="1288"/>
    </row>
    <row r="1254" ht="15">
      <c r="D1254" s="1288"/>
    </row>
    <row r="1255" ht="15">
      <c r="D1255" s="1288"/>
    </row>
    <row r="1256" ht="15">
      <c r="D1256" s="1288"/>
    </row>
    <row r="1257" ht="15">
      <c r="D1257" s="1288"/>
    </row>
    <row r="1258" ht="15">
      <c r="D1258" s="1288"/>
    </row>
    <row r="1259" ht="15">
      <c r="D1259" s="1288"/>
    </row>
    <row r="1260" ht="15">
      <c r="D1260" s="1288"/>
    </row>
    <row r="1261" ht="15">
      <c r="D1261" s="1288"/>
    </row>
    <row r="1262" ht="15">
      <c r="D1262" s="1288"/>
    </row>
    <row r="1263" ht="15">
      <c r="D1263" s="1288"/>
    </row>
    <row r="1264" ht="15">
      <c r="D1264" s="1288"/>
    </row>
    <row r="1265" ht="15">
      <c r="D1265" s="1288"/>
    </row>
    <row r="1266" ht="15">
      <c r="D1266" s="1288"/>
    </row>
    <row r="1267" ht="15">
      <c r="D1267" s="1288"/>
    </row>
    <row r="1268" ht="15">
      <c r="D1268" s="1288"/>
    </row>
    <row r="1269" ht="15">
      <c r="D1269" s="1288"/>
    </row>
    <row r="1270" ht="15">
      <c r="D1270" s="1288"/>
    </row>
    <row r="1271" ht="15">
      <c r="D1271" s="1288"/>
    </row>
    <row r="1272" ht="15">
      <c r="D1272" s="1288"/>
    </row>
    <row r="1273" ht="15">
      <c r="D1273" s="1288"/>
    </row>
    <row r="1274" ht="15">
      <c r="D1274" s="1288"/>
    </row>
    <row r="1275" ht="15">
      <c r="D1275" s="1288"/>
    </row>
    <row r="1276" ht="15">
      <c r="D1276" s="1288"/>
    </row>
    <row r="1277" ht="15">
      <c r="D1277" s="1288"/>
    </row>
    <row r="1278" ht="15">
      <c r="D1278" s="1288"/>
    </row>
    <row r="1279" ht="15">
      <c r="D1279" s="1288"/>
    </row>
    <row r="1280" ht="15">
      <c r="D1280" s="1288"/>
    </row>
    <row r="1281" ht="15">
      <c r="D1281" s="1288"/>
    </row>
    <row r="1282" ht="15">
      <c r="D1282" s="1288"/>
    </row>
    <row r="1283" ht="15">
      <c r="D1283" s="1288"/>
    </row>
    <row r="1284" ht="15">
      <c r="D1284" s="1288"/>
    </row>
    <row r="1285" ht="15">
      <c r="D1285" s="1288"/>
    </row>
    <row r="1286" ht="15">
      <c r="D1286" s="1288"/>
    </row>
    <row r="1287" ht="15">
      <c r="D1287" s="1288"/>
    </row>
    <row r="1288" ht="15">
      <c r="D1288" s="1288"/>
    </row>
    <row r="1289" ht="15">
      <c r="D1289" s="1288"/>
    </row>
    <row r="1290" ht="15">
      <c r="D1290" s="1288"/>
    </row>
    <row r="1291" ht="15">
      <c r="D1291" s="1288"/>
    </row>
    <row r="1292" ht="15">
      <c r="D1292" s="1288"/>
    </row>
    <row r="1293" ht="15">
      <c r="D1293" s="1288"/>
    </row>
    <row r="1294" ht="15">
      <c r="D1294" s="1288"/>
    </row>
    <row r="1295" ht="15">
      <c r="D1295" s="1288"/>
    </row>
    <row r="1296" ht="15">
      <c r="D1296" s="1288"/>
    </row>
    <row r="1297" ht="15">
      <c r="D1297" s="1288"/>
    </row>
    <row r="1298" ht="15">
      <c r="D1298" s="1288"/>
    </row>
    <row r="1299" ht="15">
      <c r="D1299" s="1288"/>
    </row>
    <row r="1300" ht="15">
      <c r="D1300" s="1288"/>
    </row>
    <row r="1301" ht="15">
      <c r="D1301" s="1288"/>
    </row>
    <row r="1302" ht="15">
      <c r="D1302" s="1288"/>
    </row>
    <row r="1303" ht="15">
      <c r="D1303" s="1288"/>
    </row>
    <row r="1304" ht="15">
      <c r="D1304" s="1288"/>
    </row>
    <row r="1305" ht="15">
      <c r="D1305" s="1288"/>
    </row>
    <row r="1306" ht="15">
      <c r="D1306" s="1288"/>
    </row>
    <row r="1307" ht="15">
      <c r="D1307" s="1288"/>
    </row>
    <row r="1308" ht="15">
      <c r="D1308" s="1288"/>
    </row>
    <row r="1309" ht="15">
      <c r="D1309" s="1288"/>
    </row>
    <row r="1310" ht="15">
      <c r="D1310" s="1288"/>
    </row>
    <row r="1311" ht="15">
      <c r="D1311" s="1288"/>
    </row>
    <row r="1312" ht="15">
      <c r="D1312" s="1288"/>
    </row>
    <row r="1313" ht="15">
      <c r="D1313" s="1288"/>
    </row>
    <row r="1314" ht="15">
      <c r="D1314" s="1288"/>
    </row>
    <row r="1315" ht="15">
      <c r="D1315" s="1288"/>
    </row>
    <row r="1316" ht="15">
      <c r="D1316" s="1288"/>
    </row>
    <row r="1317" ht="15">
      <c r="D1317" s="1288"/>
    </row>
    <row r="1318" ht="15">
      <c r="D1318" s="1288"/>
    </row>
    <row r="1319" ht="15">
      <c r="D1319" s="1288"/>
    </row>
    <row r="1320" ht="15">
      <c r="D1320" s="1288"/>
    </row>
    <row r="1321" ht="15">
      <c r="D1321" s="1288"/>
    </row>
    <row r="1322" ht="15">
      <c r="D1322" s="1288"/>
    </row>
    <row r="1323" ht="15">
      <c r="D1323" s="1288"/>
    </row>
    <row r="1324" ht="15">
      <c r="D1324" s="1288"/>
    </row>
    <row r="1325" ht="15">
      <c r="D1325" s="1288"/>
    </row>
    <row r="1326" ht="15">
      <c r="D1326" s="1288"/>
    </row>
    <row r="1327" ht="15">
      <c r="D1327" s="1288"/>
    </row>
    <row r="1328" ht="15">
      <c r="D1328" s="1288"/>
    </row>
    <row r="1329" ht="15">
      <c r="D1329" s="1288"/>
    </row>
    <row r="1330" ht="15">
      <c r="D1330" s="1288"/>
    </row>
    <row r="1331" ht="15">
      <c r="D1331" s="1288"/>
    </row>
    <row r="1332" ht="15">
      <c r="D1332" s="1288"/>
    </row>
    <row r="1333" ht="15">
      <c r="D1333" s="1288"/>
    </row>
    <row r="1334" ht="15">
      <c r="D1334" s="1288"/>
    </row>
    <row r="1335" ht="15">
      <c r="D1335" s="1288"/>
    </row>
    <row r="1336" ht="15">
      <c r="D1336" s="1288"/>
    </row>
    <row r="1337" ht="15">
      <c r="D1337" s="1288"/>
    </row>
    <row r="1338" ht="15">
      <c r="D1338" s="1288"/>
    </row>
    <row r="1339" ht="15">
      <c r="D1339" s="1288"/>
    </row>
    <row r="1340" ht="15">
      <c r="D1340" s="1288"/>
    </row>
    <row r="1341" ht="15">
      <c r="D1341" s="1288"/>
    </row>
    <row r="1342" ht="15">
      <c r="D1342" s="1288"/>
    </row>
    <row r="1343" ht="15">
      <c r="D1343" s="1288"/>
    </row>
    <row r="1344" ht="15">
      <c r="D1344" s="1288"/>
    </row>
    <row r="1345" ht="15">
      <c r="D1345" s="1288"/>
    </row>
    <row r="1346" ht="15">
      <c r="D1346" s="1288"/>
    </row>
    <row r="1347" ht="15">
      <c r="D1347" s="1288"/>
    </row>
    <row r="1348" ht="15">
      <c r="D1348" s="1288"/>
    </row>
    <row r="1349" ht="15">
      <c r="D1349" s="1288"/>
    </row>
    <row r="1350" ht="15">
      <c r="D1350" s="1288"/>
    </row>
    <row r="1351" ht="15">
      <c r="D1351" s="1288"/>
    </row>
    <row r="1352" ht="15">
      <c r="D1352" s="1288"/>
    </row>
    <row r="1353" ht="15">
      <c r="D1353" s="1288"/>
    </row>
    <row r="1354" ht="15">
      <c r="D1354" s="1288"/>
    </row>
    <row r="1355" ht="15">
      <c r="D1355" s="1288"/>
    </row>
    <row r="1356" ht="15">
      <c r="D1356" s="1288"/>
    </row>
    <row r="1357" ht="15">
      <c r="D1357" s="1288"/>
    </row>
    <row r="1358" ht="15">
      <c r="D1358" s="1288"/>
    </row>
    <row r="1359" ht="15">
      <c r="D1359" s="1288"/>
    </row>
    <row r="1360" ht="15">
      <c r="D1360" s="1288"/>
    </row>
    <row r="1361" ht="15">
      <c r="D1361" s="1288"/>
    </row>
    <row r="1362" ht="15">
      <c r="D1362" s="1288"/>
    </row>
    <row r="1363" ht="15">
      <c r="D1363" s="1288"/>
    </row>
    <row r="1364" ht="15">
      <c r="D1364" s="1288"/>
    </row>
    <row r="1365" ht="15">
      <c r="D1365" s="1288"/>
    </row>
    <row r="1366" ht="15">
      <c r="D1366" s="1288"/>
    </row>
    <row r="1367" ht="15">
      <c r="D1367" s="1288"/>
    </row>
    <row r="1368" ht="15">
      <c r="D1368" s="1288"/>
    </row>
    <row r="1369" ht="15">
      <c r="D1369" s="1288"/>
    </row>
    <row r="1370" ht="15">
      <c r="D1370" s="1288"/>
    </row>
    <row r="1371" ht="15">
      <c r="D1371" s="1288"/>
    </row>
    <row r="1372" ht="15">
      <c r="D1372" s="1288"/>
    </row>
    <row r="1373" ht="15">
      <c r="D1373" s="1288"/>
    </row>
    <row r="1374" ht="15">
      <c r="D1374" s="1288"/>
    </row>
    <row r="1375" ht="15">
      <c r="D1375" s="1288"/>
    </row>
    <row r="1376" ht="15">
      <c r="D1376" s="1288"/>
    </row>
    <row r="1377" ht="15">
      <c r="D1377" s="1288"/>
    </row>
    <row r="1378" ht="15">
      <c r="D1378" s="1288"/>
    </row>
    <row r="1379" ht="15">
      <c r="D1379" s="1288"/>
    </row>
    <row r="1380" ht="15">
      <c r="D1380" s="1288"/>
    </row>
    <row r="1381" ht="15">
      <c r="D1381" s="1288"/>
    </row>
    <row r="1382" ht="15">
      <c r="D1382" s="1288"/>
    </row>
    <row r="1383" ht="15">
      <c r="D1383" s="1288"/>
    </row>
    <row r="1384" ht="15">
      <c r="D1384" s="1288"/>
    </row>
    <row r="1385" ht="15">
      <c r="D1385" s="1288"/>
    </row>
    <row r="1386" ht="15">
      <c r="D1386" s="1288"/>
    </row>
    <row r="1387" ht="15">
      <c r="D1387" s="1288"/>
    </row>
    <row r="1388" ht="15">
      <c r="D1388" s="1288"/>
    </row>
    <row r="1389" ht="15">
      <c r="D1389" s="1288"/>
    </row>
    <row r="1390" ht="15">
      <c r="D1390" s="1288"/>
    </row>
    <row r="1391" ht="15">
      <c r="D1391" s="1288"/>
    </row>
    <row r="1392" ht="15">
      <c r="D1392" s="1288"/>
    </row>
    <row r="1393" ht="15">
      <c r="D1393" s="1288"/>
    </row>
    <row r="1394" ht="15">
      <c r="D1394" s="1288"/>
    </row>
    <row r="1395" ht="15">
      <c r="D1395" s="1288"/>
    </row>
    <row r="1396" ht="15">
      <c r="D1396" s="1288"/>
    </row>
    <row r="1397" ht="15">
      <c r="D1397" s="1288"/>
    </row>
    <row r="1398" ht="15">
      <c r="D1398" s="1288"/>
    </row>
    <row r="1399" ht="15">
      <c r="D1399" s="1288"/>
    </row>
    <row r="1400" ht="15">
      <c r="D1400" s="1288"/>
    </row>
    <row r="1401" ht="15">
      <c r="D1401" s="1288"/>
    </row>
    <row r="1402" ht="15">
      <c r="D1402" s="1288"/>
    </row>
    <row r="1403" ht="15">
      <c r="D1403" s="1288"/>
    </row>
    <row r="1404" ht="15">
      <c r="D1404" s="1288"/>
    </row>
    <row r="1405" ht="15">
      <c r="D1405" s="1288"/>
    </row>
    <row r="1406" ht="15">
      <c r="D1406" s="1288"/>
    </row>
    <row r="1407" ht="15">
      <c r="D1407" s="1288"/>
    </row>
    <row r="1408" ht="15">
      <c r="D1408" s="1288"/>
    </row>
    <row r="1409" ht="15">
      <c r="D1409" s="1288"/>
    </row>
    <row r="1410" ht="15">
      <c r="D1410" s="1288"/>
    </row>
    <row r="1411" ht="15">
      <c r="D1411" s="1288"/>
    </row>
    <row r="1412" ht="15">
      <c r="D1412" s="1288"/>
    </row>
    <row r="1413" ht="15">
      <c r="D1413" s="1288"/>
    </row>
    <row r="1414" ht="15">
      <c r="D1414" s="1288"/>
    </row>
    <row r="1415" ht="15">
      <c r="D1415" s="1288"/>
    </row>
    <row r="1416" ht="15">
      <c r="D1416" s="1288"/>
    </row>
    <row r="1417" ht="15">
      <c r="D1417" s="1288"/>
    </row>
    <row r="1418" ht="15">
      <c r="D1418" s="1288"/>
    </row>
    <row r="1419" ht="15">
      <c r="D1419" s="1288"/>
    </row>
    <row r="1420" ht="15">
      <c r="D1420" s="1288"/>
    </row>
    <row r="1421" ht="15">
      <c r="D1421" s="1288"/>
    </row>
    <row r="1422" ht="15">
      <c r="D1422" s="1288"/>
    </row>
    <row r="1423" ht="15">
      <c r="D1423" s="1288"/>
    </row>
    <row r="1424" ht="15">
      <c r="D1424" s="1288"/>
    </row>
    <row r="1425" ht="15">
      <c r="D1425" s="1288"/>
    </row>
    <row r="1426" ht="15">
      <c r="D1426" s="1288"/>
    </row>
    <row r="1427" ht="15">
      <c r="D1427" s="1288"/>
    </row>
    <row r="1428" ht="15">
      <c r="D1428" s="1288"/>
    </row>
    <row r="1429" ht="15">
      <c r="D1429" s="1288"/>
    </row>
    <row r="1430" ht="15">
      <c r="D1430" s="1288"/>
    </row>
    <row r="1431" ht="15">
      <c r="D1431" s="1288"/>
    </row>
    <row r="1432" ht="15">
      <c r="D1432" s="1288"/>
    </row>
    <row r="1433" ht="15">
      <c r="D1433" s="1288"/>
    </row>
    <row r="1434" ht="15">
      <c r="D1434" s="1288"/>
    </row>
    <row r="1435" ht="15">
      <c r="D1435" s="1288"/>
    </row>
    <row r="1436" ht="15">
      <c r="D1436" s="1288"/>
    </row>
    <row r="1437" ht="15">
      <c r="D1437" s="1288"/>
    </row>
    <row r="1438" ht="15">
      <c r="D1438" s="1288"/>
    </row>
    <row r="1439" ht="15">
      <c r="D1439" s="1288"/>
    </row>
    <row r="1440" ht="15">
      <c r="D1440" s="1288"/>
    </row>
    <row r="1441" ht="15">
      <c r="D1441" s="1288"/>
    </row>
    <row r="1442" ht="15">
      <c r="D1442" s="1288"/>
    </row>
    <row r="1443" ht="15">
      <c r="D1443" s="1288"/>
    </row>
    <row r="1444" ht="15">
      <c r="D1444" s="1288"/>
    </row>
    <row r="1445" ht="15">
      <c r="D1445" s="1288"/>
    </row>
    <row r="1446" ht="15">
      <c r="D1446" s="1288"/>
    </row>
    <row r="1447" ht="15">
      <c r="D1447" s="1288"/>
    </row>
    <row r="1448" ht="15">
      <c r="D1448" s="1288"/>
    </row>
    <row r="1449" ht="15">
      <c r="D1449" s="1288"/>
    </row>
    <row r="1450" ht="15">
      <c r="D1450" s="1288"/>
    </row>
    <row r="1451" ht="15">
      <c r="D1451" s="1288"/>
    </row>
    <row r="1452" ht="15">
      <c r="D1452" s="1288"/>
    </row>
    <row r="1453" ht="15">
      <c r="D1453" s="1288"/>
    </row>
    <row r="1454" ht="15">
      <c r="D1454" s="1288"/>
    </row>
    <row r="1455" ht="15">
      <c r="D1455" s="1288"/>
    </row>
    <row r="1456" ht="15">
      <c r="D1456" s="1288"/>
    </row>
    <row r="1457" ht="15">
      <c r="D1457" s="1288"/>
    </row>
    <row r="1458" ht="15">
      <c r="D1458" s="1288"/>
    </row>
    <row r="1459" ht="15">
      <c r="D1459" s="1288"/>
    </row>
    <row r="1460" ht="15">
      <c r="D1460" s="1288"/>
    </row>
    <row r="1461" ht="15">
      <c r="D1461" s="1288"/>
    </row>
    <row r="1462" ht="15">
      <c r="D1462" s="1288"/>
    </row>
    <row r="1463" ht="15">
      <c r="D1463" s="1288"/>
    </row>
    <row r="1464" ht="15">
      <c r="D1464" s="1288"/>
    </row>
    <row r="1465" ht="15">
      <c r="D1465" s="1288"/>
    </row>
    <row r="1466" ht="15">
      <c r="D1466" s="1288"/>
    </row>
    <row r="1467" ht="15">
      <c r="D1467" s="1288"/>
    </row>
    <row r="1468" ht="15">
      <c r="D1468" s="1288"/>
    </row>
    <row r="1469" ht="15">
      <c r="D1469" s="1288"/>
    </row>
    <row r="1470" ht="15">
      <c r="D1470" s="1288"/>
    </row>
    <row r="1471" ht="15">
      <c r="D1471" s="1288"/>
    </row>
    <row r="1472" ht="15">
      <c r="D1472" s="1288"/>
    </row>
    <row r="1473" ht="15">
      <c r="D1473" s="1288"/>
    </row>
    <row r="1474" ht="15">
      <c r="D1474" s="1288"/>
    </row>
    <row r="1475" ht="15">
      <c r="D1475" s="1288"/>
    </row>
    <row r="1476" ht="15">
      <c r="D1476" s="1288"/>
    </row>
    <row r="1477" ht="15">
      <c r="D1477" s="1288"/>
    </row>
    <row r="1478" ht="15">
      <c r="D1478" s="1288"/>
    </row>
    <row r="1479" ht="15">
      <c r="D1479" s="1288"/>
    </row>
    <row r="1480" ht="15">
      <c r="D1480" s="1288"/>
    </row>
    <row r="1481" ht="15">
      <c r="D1481" s="1288"/>
    </row>
    <row r="1482" ht="15">
      <c r="D1482" s="1288"/>
    </row>
    <row r="1483" ht="15">
      <c r="D1483" s="1288"/>
    </row>
    <row r="1484" ht="15">
      <c r="D1484" s="1288"/>
    </row>
    <row r="1485" ht="15">
      <c r="D1485" s="1288"/>
    </row>
    <row r="1486" ht="15">
      <c r="D1486" s="1288"/>
    </row>
    <row r="1487" ht="15">
      <c r="D1487" s="1288"/>
    </row>
    <row r="1488" ht="15">
      <c r="D1488" s="1288"/>
    </row>
    <row r="1489" ht="15">
      <c r="D1489" s="1288"/>
    </row>
    <row r="1490" ht="15">
      <c r="D1490" s="1288"/>
    </row>
    <row r="1491" ht="15">
      <c r="D1491" s="1288"/>
    </row>
    <row r="1492" ht="15">
      <c r="D1492" s="1288"/>
    </row>
    <row r="1493" ht="15">
      <c r="D1493" s="1288"/>
    </row>
    <row r="1494" ht="15">
      <c r="D1494" s="1288"/>
    </row>
    <row r="1495" ht="15">
      <c r="D1495" s="1288"/>
    </row>
    <row r="1496" ht="15">
      <c r="D1496" s="1288"/>
    </row>
    <row r="1497" ht="15">
      <c r="D1497" s="1288"/>
    </row>
    <row r="1498" ht="15">
      <c r="D1498" s="1288"/>
    </row>
    <row r="1499" ht="15">
      <c r="D1499" s="1288"/>
    </row>
    <row r="1500" ht="15">
      <c r="D1500" s="1288"/>
    </row>
    <row r="1501" ht="15">
      <c r="D1501" s="1288"/>
    </row>
    <row r="1502" ht="15">
      <c r="D1502" s="1288"/>
    </row>
    <row r="1503" ht="15">
      <c r="D1503" s="1288"/>
    </row>
    <row r="1504" ht="15">
      <c r="D1504" s="1288"/>
    </row>
    <row r="1505" ht="15">
      <c r="D1505" s="1288"/>
    </row>
    <row r="1506" ht="15">
      <c r="D1506" s="1288"/>
    </row>
    <row r="1507" ht="15">
      <c r="D1507" s="1288"/>
    </row>
    <row r="1508" ht="15">
      <c r="D1508" s="1288"/>
    </row>
    <row r="1509" ht="15">
      <c r="D1509" s="1288"/>
    </row>
    <row r="1510" ht="15">
      <c r="D1510" s="1288"/>
    </row>
    <row r="1511" ht="15">
      <c r="D1511" s="1288"/>
    </row>
    <row r="1512" ht="15">
      <c r="D1512" s="1288"/>
    </row>
    <row r="1513" ht="15">
      <c r="D1513" s="1288"/>
    </row>
    <row r="1514" ht="15">
      <c r="D1514" s="1288"/>
    </row>
    <row r="1515" ht="15">
      <c r="D1515" s="1288"/>
    </row>
    <row r="1516" ht="15">
      <c r="D1516" s="1288"/>
    </row>
    <row r="1517" ht="15">
      <c r="D1517" s="1288"/>
    </row>
    <row r="1518" ht="15">
      <c r="D1518" s="1288"/>
    </row>
    <row r="1519" ht="15">
      <c r="D1519" s="1288"/>
    </row>
    <row r="1520" ht="15">
      <c r="D1520" s="1288"/>
    </row>
    <row r="1521" ht="15">
      <c r="D1521" s="1288"/>
    </row>
    <row r="1522" ht="15">
      <c r="D1522" s="1288"/>
    </row>
    <row r="1523" ht="15">
      <c r="D1523" s="1288"/>
    </row>
    <row r="1524" ht="15">
      <c r="D1524" s="1288"/>
    </row>
    <row r="1525" ht="15">
      <c r="D1525" s="1288"/>
    </row>
    <row r="1526" ht="15">
      <c r="D1526" s="1288"/>
    </row>
    <row r="1527" ht="15">
      <c r="D1527" s="1288"/>
    </row>
    <row r="1528" ht="15">
      <c r="D1528" s="1288"/>
    </row>
    <row r="1529" ht="15">
      <c r="D1529" s="1288"/>
    </row>
    <row r="1530" ht="15">
      <c r="D1530" s="1288"/>
    </row>
    <row r="1531" ht="15">
      <c r="D1531" s="1288"/>
    </row>
    <row r="1532" ht="15">
      <c r="D1532" s="1288"/>
    </row>
    <row r="1533" ht="15">
      <c r="D1533" s="1288"/>
    </row>
    <row r="1534" ht="15">
      <c r="D1534" s="1288"/>
    </row>
    <row r="1535" ht="15">
      <c r="D1535" s="1288"/>
    </row>
    <row r="1536" ht="15">
      <c r="D1536" s="1288"/>
    </row>
    <row r="1537" ht="15">
      <c r="D1537" s="1288"/>
    </row>
    <row r="1538" ht="15">
      <c r="D1538" s="1288"/>
    </row>
    <row r="1539" ht="15">
      <c r="D1539" s="1288"/>
    </row>
    <row r="1540" ht="15">
      <c r="D1540" s="1288"/>
    </row>
    <row r="1541" ht="15">
      <c r="D1541" s="1288"/>
    </row>
    <row r="1542" ht="15">
      <c r="D1542" s="1288"/>
    </row>
    <row r="1543" ht="15">
      <c r="D1543" s="1288"/>
    </row>
    <row r="1544" ht="15">
      <c r="D1544" s="1288"/>
    </row>
    <row r="1545" ht="15">
      <c r="D1545" s="1288"/>
    </row>
    <row r="1546" ht="15">
      <c r="D1546" s="1288"/>
    </row>
    <row r="1547" ht="15">
      <c r="D1547" s="1288"/>
    </row>
    <row r="1548" ht="15">
      <c r="D1548" s="1288"/>
    </row>
    <row r="1549" ht="15">
      <c r="D1549" s="1288"/>
    </row>
    <row r="1550" ht="15">
      <c r="D1550" s="1288"/>
    </row>
    <row r="1551" ht="15">
      <c r="D1551" s="1288"/>
    </row>
    <row r="1552" ht="15">
      <c r="D1552" s="1288"/>
    </row>
    <row r="1553" ht="15">
      <c r="D1553" s="1288"/>
    </row>
    <row r="1554" ht="15">
      <c r="D1554" s="1288"/>
    </row>
    <row r="1555" ht="15">
      <c r="D1555" s="1288"/>
    </row>
    <row r="1556" ht="15">
      <c r="D1556" s="1288"/>
    </row>
    <row r="1557" ht="15">
      <c r="D1557" s="1288"/>
    </row>
    <row r="1558" ht="15">
      <c r="D1558" s="1288"/>
    </row>
    <row r="1559" ht="15">
      <c r="D1559" s="1288"/>
    </row>
    <row r="1560" ht="15">
      <c r="D1560" s="1288"/>
    </row>
    <row r="1561" ht="15">
      <c r="D1561" s="1288"/>
    </row>
    <row r="1562" ht="15">
      <c r="D1562" s="1288"/>
    </row>
    <row r="1563" ht="15">
      <c r="D1563" s="1288"/>
    </row>
    <row r="1564" ht="15">
      <c r="D1564" s="1288"/>
    </row>
    <row r="1565" ht="15">
      <c r="D1565" s="1288"/>
    </row>
    <row r="1566" ht="15">
      <c r="D1566" s="1288"/>
    </row>
    <row r="1567" ht="15">
      <c r="D1567" s="1288"/>
    </row>
    <row r="1568" ht="15">
      <c r="D1568" s="1288"/>
    </row>
    <row r="1569" ht="15">
      <c r="D1569" s="1288"/>
    </row>
    <row r="1570" ht="15">
      <c r="D1570" s="1288"/>
    </row>
    <row r="1571" ht="15">
      <c r="D1571" s="1288"/>
    </row>
    <row r="1572" ht="15">
      <c r="D1572" s="1288"/>
    </row>
    <row r="1573" ht="15">
      <c r="D1573" s="1288"/>
    </row>
    <row r="1574" ht="15">
      <c r="D1574" s="1288"/>
    </row>
    <row r="1575" ht="15">
      <c r="D1575" s="1288"/>
    </row>
    <row r="1576" ht="15">
      <c r="D1576" s="1288"/>
    </row>
    <row r="1577" ht="15">
      <c r="D1577" s="1288"/>
    </row>
    <row r="1578" ht="15">
      <c r="D1578" s="1288"/>
    </row>
    <row r="1579" ht="15">
      <c r="D1579" s="1288"/>
    </row>
    <row r="1580" ht="15">
      <c r="D1580" s="1288"/>
    </row>
    <row r="1581" ht="15">
      <c r="D1581" s="1288"/>
    </row>
    <row r="1582" ht="15">
      <c r="D1582" s="1288"/>
    </row>
    <row r="1583" ht="15">
      <c r="D1583" s="1288"/>
    </row>
    <row r="1584" ht="15">
      <c r="D1584" s="1288"/>
    </row>
    <row r="1585" ht="15">
      <c r="D1585" s="1288"/>
    </row>
    <row r="1586" ht="15">
      <c r="D1586" s="1288"/>
    </row>
    <row r="1587" ht="15">
      <c r="D1587" s="1288"/>
    </row>
    <row r="1588" ht="15">
      <c r="D1588" s="1288"/>
    </row>
    <row r="1589" ht="15">
      <c r="D1589" s="1288"/>
    </row>
    <row r="1590" ht="15">
      <c r="D1590" s="1288"/>
    </row>
    <row r="1591" ht="15">
      <c r="D1591" s="1288"/>
    </row>
    <row r="1592" ht="15">
      <c r="D1592" s="1288"/>
    </row>
    <row r="1593" ht="15">
      <c r="D1593" s="1288"/>
    </row>
    <row r="1594" ht="15">
      <c r="D1594" s="1288"/>
    </row>
    <row r="1595" ht="15">
      <c r="D1595" s="1288"/>
    </row>
    <row r="1596" ht="15">
      <c r="D1596" s="1288"/>
    </row>
    <row r="1597" ht="15">
      <c r="D1597" s="1288"/>
    </row>
    <row r="1598" ht="15">
      <c r="D1598" s="1288"/>
    </row>
    <row r="1599" ht="15">
      <c r="D1599" s="1288"/>
    </row>
    <row r="1600" ht="15">
      <c r="D1600" s="1288"/>
    </row>
    <row r="1601" ht="15">
      <c r="D1601" s="1288"/>
    </row>
    <row r="1602" ht="15">
      <c r="D1602" s="1288"/>
    </row>
    <row r="1603" ht="15">
      <c r="D1603" s="1288"/>
    </row>
    <row r="1604" ht="15">
      <c r="D1604" s="1288"/>
    </row>
    <row r="1605" ht="15">
      <c r="D1605" s="1288"/>
    </row>
    <row r="1606" ht="15">
      <c r="D1606" s="1288"/>
    </row>
    <row r="1607" ht="15">
      <c r="D1607" s="1288"/>
    </row>
    <row r="1608" ht="15">
      <c r="D1608" s="1288"/>
    </row>
    <row r="1609" ht="15">
      <c r="D1609" s="1288"/>
    </row>
    <row r="1610" ht="15">
      <c r="D1610" s="1288"/>
    </row>
    <row r="1611" ht="15">
      <c r="D1611" s="1288"/>
    </row>
    <row r="1612" ht="15">
      <c r="D1612" s="1288"/>
    </row>
    <row r="1613" ht="15">
      <c r="D1613" s="1288"/>
    </row>
    <row r="1614" ht="15">
      <c r="D1614" s="1288"/>
    </row>
    <row r="1615" ht="15">
      <c r="D1615" s="1288"/>
    </row>
    <row r="1616" ht="15">
      <c r="D1616" s="1288"/>
    </row>
    <row r="1617" ht="15">
      <c r="D1617" s="1288"/>
    </row>
    <row r="1618" ht="15">
      <c r="D1618" s="1288"/>
    </row>
    <row r="1619" ht="15">
      <c r="D1619" s="1288"/>
    </row>
    <row r="1620" ht="15">
      <c r="D1620" s="1288"/>
    </row>
    <row r="1621" ht="15">
      <c r="D1621" s="1288"/>
    </row>
    <row r="1622" ht="15">
      <c r="D1622" s="1288"/>
    </row>
    <row r="1623" ht="15">
      <c r="D1623" s="1288"/>
    </row>
    <row r="1624" ht="15">
      <c r="D1624" s="1288"/>
    </row>
    <row r="1625" ht="15">
      <c r="D1625" s="1288"/>
    </row>
    <row r="1626" ht="15">
      <c r="D1626" s="1288"/>
    </row>
    <row r="1627" ht="15">
      <c r="D1627" s="1288"/>
    </row>
    <row r="1628" ht="15">
      <c r="D1628" s="1288"/>
    </row>
    <row r="1629" ht="15">
      <c r="D1629" s="1288"/>
    </row>
    <row r="1630" ht="15">
      <c r="D1630" s="1288"/>
    </row>
    <row r="1631" ht="15">
      <c r="D1631" s="1288"/>
    </row>
    <row r="1632" ht="15">
      <c r="D1632" s="1288"/>
    </row>
    <row r="1633" ht="15">
      <c r="D1633" s="1288"/>
    </row>
    <row r="1634" ht="15">
      <c r="D1634" s="1288"/>
    </row>
    <row r="1635" ht="15">
      <c r="D1635" s="1288"/>
    </row>
    <row r="1636" ht="15">
      <c r="D1636" s="1288"/>
    </row>
    <row r="1637" ht="15">
      <c r="D1637" s="1288"/>
    </row>
    <row r="1638" ht="15">
      <c r="D1638" s="1288"/>
    </row>
    <row r="1639" ht="15">
      <c r="D1639" s="1288"/>
    </row>
    <row r="1640" ht="15">
      <c r="D1640" s="1288"/>
    </row>
    <row r="1641" ht="15">
      <c r="D1641" s="1288"/>
    </row>
    <row r="1642" ht="15">
      <c r="D1642" s="1288"/>
    </row>
    <row r="1643" ht="15">
      <c r="D1643" s="1288"/>
    </row>
    <row r="1644" ht="15">
      <c r="D1644" s="1288"/>
    </row>
    <row r="1645" ht="15">
      <c r="D1645" s="1288"/>
    </row>
    <row r="1646" ht="15">
      <c r="D1646" s="1288"/>
    </row>
    <row r="1647" ht="15">
      <c r="D1647" s="1288"/>
    </row>
    <row r="1648" ht="15">
      <c r="D1648" s="1288"/>
    </row>
    <row r="1649" ht="15">
      <c r="D1649" s="1288"/>
    </row>
    <row r="1650" ht="15">
      <c r="D1650" s="1288"/>
    </row>
    <row r="1651" ht="15">
      <c r="D1651" s="1288"/>
    </row>
    <row r="1652" ht="15">
      <c r="D1652" s="1288"/>
    </row>
    <row r="1653" ht="15">
      <c r="D1653" s="1288"/>
    </row>
    <row r="1654" ht="15">
      <c r="D1654" s="1288"/>
    </row>
    <row r="1655" ht="15">
      <c r="D1655" s="1288"/>
    </row>
    <row r="1656" ht="15">
      <c r="D1656" s="1288"/>
    </row>
    <row r="1657" ht="15">
      <c r="D1657" s="1288"/>
    </row>
    <row r="1658" ht="15">
      <c r="D1658" s="1288"/>
    </row>
    <row r="1659" ht="15">
      <c r="D1659" s="1288"/>
    </row>
    <row r="1660" ht="15">
      <c r="D1660" s="1288"/>
    </row>
    <row r="1661" ht="15">
      <c r="D1661" s="1288"/>
    </row>
    <row r="1662" ht="15">
      <c r="D1662" s="1288"/>
    </row>
    <row r="1663" ht="15">
      <c r="D1663" s="1288"/>
    </row>
    <row r="1664" ht="15">
      <c r="D1664" s="1288"/>
    </row>
    <row r="1665" ht="15">
      <c r="D1665" s="1288"/>
    </row>
    <row r="1666" ht="15">
      <c r="D1666" s="1288"/>
    </row>
    <row r="1667" ht="15">
      <c r="D1667" s="1288"/>
    </row>
    <row r="1668" ht="15">
      <c r="D1668" s="1288"/>
    </row>
    <row r="1669" ht="15">
      <c r="D1669" s="1288"/>
    </row>
    <row r="1670" ht="15">
      <c r="D1670" s="1288"/>
    </row>
    <row r="1671" ht="15">
      <c r="D1671" s="1288"/>
    </row>
    <row r="1672" ht="15">
      <c r="D1672" s="1288"/>
    </row>
    <row r="1673" ht="15">
      <c r="D1673" s="1288"/>
    </row>
    <row r="1674" ht="15">
      <c r="D1674" s="1288"/>
    </row>
    <row r="1675" ht="15">
      <c r="D1675" s="1288"/>
    </row>
    <row r="1676" ht="15">
      <c r="D1676" s="1288"/>
    </row>
    <row r="1677" ht="15">
      <c r="D1677" s="1288"/>
    </row>
    <row r="1678" ht="15">
      <c r="D1678" s="1288"/>
    </row>
    <row r="1679" ht="15">
      <c r="D1679" s="1288"/>
    </row>
    <row r="1680" ht="15">
      <c r="D1680" s="1288"/>
    </row>
    <row r="1681" ht="15">
      <c r="D1681" s="1288"/>
    </row>
    <row r="1682" ht="15">
      <c r="D1682" s="1288"/>
    </row>
    <row r="1683" ht="15">
      <c r="D1683" s="1288"/>
    </row>
    <row r="1684" ht="15">
      <c r="D1684" s="1288"/>
    </row>
    <row r="1685" ht="15">
      <c r="D1685" s="1288"/>
    </row>
    <row r="1686" ht="15">
      <c r="D1686" s="1288"/>
    </row>
    <row r="1687" ht="15">
      <c r="D1687" s="1288"/>
    </row>
    <row r="1688" ht="15">
      <c r="D1688" s="1288"/>
    </row>
    <row r="1689" ht="15">
      <c r="D1689" s="1288"/>
    </row>
    <row r="1690" ht="15">
      <c r="D1690" s="1288"/>
    </row>
    <row r="1691" ht="15">
      <c r="D1691" s="1288"/>
    </row>
    <row r="1692" ht="15">
      <c r="D1692" s="1288"/>
    </row>
    <row r="1693" ht="15">
      <c r="D1693" s="1288"/>
    </row>
    <row r="1694" ht="15">
      <c r="D1694" s="1288"/>
    </row>
    <row r="1695" ht="15">
      <c r="D1695" s="1288"/>
    </row>
    <row r="1696" ht="15">
      <c r="D1696" s="1288"/>
    </row>
    <row r="1697" ht="15">
      <c r="D1697" s="1288"/>
    </row>
    <row r="1698" ht="15">
      <c r="D1698" s="1288"/>
    </row>
    <row r="1699" ht="15">
      <c r="D1699" s="1288"/>
    </row>
    <row r="1700" ht="15">
      <c r="D1700" s="1288"/>
    </row>
    <row r="1701" ht="15">
      <c r="D1701" s="1288"/>
    </row>
    <row r="1702" ht="15">
      <c r="D1702" s="1288"/>
    </row>
    <row r="1703" ht="15">
      <c r="D1703" s="1288"/>
    </row>
    <row r="1704" ht="15">
      <c r="D1704" s="1288"/>
    </row>
    <row r="1705" ht="15">
      <c r="D1705" s="1288"/>
    </row>
    <row r="1706" ht="15">
      <c r="D1706" s="1288"/>
    </row>
    <row r="1707" ht="15">
      <c r="D1707" s="1288"/>
    </row>
    <row r="1708" ht="15">
      <c r="D1708" s="1288"/>
    </row>
    <row r="1709" ht="15">
      <c r="D1709" s="1288"/>
    </row>
    <row r="1710" ht="15">
      <c r="D1710" s="1288"/>
    </row>
    <row r="1711" ht="15">
      <c r="D1711" s="1288"/>
    </row>
    <row r="1712" ht="15">
      <c r="D1712" s="1288"/>
    </row>
    <row r="1713" ht="15">
      <c r="D1713" s="1288"/>
    </row>
    <row r="1714" ht="15">
      <c r="D1714" s="1288"/>
    </row>
    <row r="1715" ht="15">
      <c r="D1715" s="1288"/>
    </row>
    <row r="1716" ht="15">
      <c r="D1716" s="1288"/>
    </row>
    <row r="1717" ht="15">
      <c r="D1717" s="1288"/>
    </row>
    <row r="1718" ht="15">
      <c r="D1718" s="1288"/>
    </row>
    <row r="1719" ht="15">
      <c r="D1719" s="1288"/>
    </row>
    <row r="1720" ht="15">
      <c r="D1720" s="1288"/>
    </row>
    <row r="1721" ht="15">
      <c r="D1721" s="1288"/>
    </row>
    <row r="1722" ht="15">
      <c r="D1722" s="1288"/>
    </row>
    <row r="1723" ht="15">
      <c r="D1723" s="1288"/>
    </row>
    <row r="1724" ht="15">
      <c r="D1724" s="1288"/>
    </row>
    <row r="1725" ht="15">
      <c r="D1725" s="1288"/>
    </row>
    <row r="1726" ht="15">
      <c r="D1726" s="1288"/>
    </row>
    <row r="1727" ht="15">
      <c r="D1727" s="1288"/>
    </row>
    <row r="1728" ht="15">
      <c r="D1728" s="1288"/>
    </row>
    <row r="1729" ht="15">
      <c r="D1729" s="1288"/>
    </row>
    <row r="1730" ht="15">
      <c r="D1730" s="1288"/>
    </row>
    <row r="1731" ht="15">
      <c r="D1731" s="1288"/>
    </row>
    <row r="1732" ht="15">
      <c r="D1732" s="1288"/>
    </row>
    <row r="1733" ht="15">
      <c r="D1733" s="1288"/>
    </row>
    <row r="1734" ht="15">
      <c r="D1734" s="1288"/>
    </row>
    <row r="1735" ht="15">
      <c r="D1735" s="1288"/>
    </row>
    <row r="1736" ht="15">
      <c r="D1736" s="1288"/>
    </row>
    <row r="1737" ht="15">
      <c r="D1737" s="1288"/>
    </row>
    <row r="1738" ht="15">
      <c r="D1738" s="1288"/>
    </row>
    <row r="1739" ht="15">
      <c r="D1739" s="1288"/>
    </row>
    <row r="1740" ht="15">
      <c r="D1740" s="1288"/>
    </row>
    <row r="1741" ht="15">
      <c r="D1741" s="1288"/>
    </row>
    <row r="1742" ht="15">
      <c r="D1742" s="1288"/>
    </row>
    <row r="1743" ht="15">
      <c r="D1743" s="1288"/>
    </row>
    <row r="1744" ht="15">
      <c r="D1744" s="1288"/>
    </row>
    <row r="1745" ht="15">
      <c r="D1745" s="1288"/>
    </row>
    <row r="1746" ht="15">
      <c r="D1746" s="1288"/>
    </row>
    <row r="1747" ht="15">
      <c r="D1747" s="1288"/>
    </row>
    <row r="1748" ht="15">
      <c r="D1748" s="1288"/>
    </row>
    <row r="1749" ht="15">
      <c r="D1749" s="1288"/>
    </row>
    <row r="1750" ht="15">
      <c r="D1750" s="1288"/>
    </row>
    <row r="1751" ht="15">
      <c r="D1751" s="1288"/>
    </row>
    <row r="1752" ht="15">
      <c r="D1752" s="1288"/>
    </row>
    <row r="1753" ht="15">
      <c r="D1753" s="1288"/>
    </row>
    <row r="1754" ht="15">
      <c r="D1754" s="1288"/>
    </row>
    <row r="1755" ht="15">
      <c r="D1755" s="1288"/>
    </row>
    <row r="1756" ht="15">
      <c r="D1756" s="1288"/>
    </row>
    <row r="1757" ht="15">
      <c r="D1757" s="1288"/>
    </row>
    <row r="1758" ht="15">
      <c r="D1758" s="1288"/>
    </row>
    <row r="1759" ht="15">
      <c r="D1759" s="1288"/>
    </row>
    <row r="1760" ht="15">
      <c r="D1760" s="1288"/>
    </row>
    <row r="1761" ht="15">
      <c r="D1761" s="1288"/>
    </row>
    <row r="1762" ht="15">
      <c r="D1762" s="1288"/>
    </row>
    <row r="1763" ht="15">
      <c r="D1763" s="1288"/>
    </row>
    <row r="1764" ht="15">
      <c r="D1764" s="1288"/>
    </row>
    <row r="1765" ht="15">
      <c r="D1765" s="1288"/>
    </row>
    <row r="1766" ht="15">
      <c r="D1766" s="1288"/>
    </row>
    <row r="1767" ht="15">
      <c r="D1767" s="1288"/>
    </row>
    <row r="1768" ht="15">
      <c r="D1768" s="1288"/>
    </row>
    <row r="1769" ht="15">
      <c r="D1769" s="1288"/>
    </row>
    <row r="1770" ht="15">
      <c r="D1770" s="1288"/>
    </row>
    <row r="1771" ht="15">
      <c r="D1771" s="1288"/>
    </row>
    <row r="1772" ht="15">
      <c r="D1772" s="1288"/>
    </row>
    <row r="1773" ht="15">
      <c r="D1773" s="1288"/>
    </row>
    <row r="1774" ht="15">
      <c r="D1774" s="1288"/>
    </row>
    <row r="1775" ht="15">
      <c r="D1775" s="1288"/>
    </row>
    <row r="1776" ht="15">
      <c r="D1776" s="1288"/>
    </row>
    <row r="1777" ht="15">
      <c r="D1777" s="1288"/>
    </row>
    <row r="1778" ht="15">
      <c r="D1778" s="1288"/>
    </row>
    <row r="1779" ht="15">
      <c r="D1779" s="1288"/>
    </row>
    <row r="1780" ht="15">
      <c r="D1780" s="1288"/>
    </row>
    <row r="1781" ht="15">
      <c r="D1781" s="1288"/>
    </row>
    <row r="1782" ht="15">
      <c r="D1782" s="1288"/>
    </row>
    <row r="1783" ht="15">
      <c r="D1783" s="1288"/>
    </row>
    <row r="1784" ht="15">
      <c r="D1784" s="1288"/>
    </row>
    <row r="1785" ht="15">
      <c r="D1785" s="1288"/>
    </row>
    <row r="1786" ht="15">
      <c r="D1786" s="1288"/>
    </row>
    <row r="1787" ht="15">
      <c r="D1787" s="1288"/>
    </row>
    <row r="1788" ht="15">
      <c r="D1788" s="1288"/>
    </row>
    <row r="1789" ht="15">
      <c r="D1789" s="1288"/>
    </row>
    <row r="1790" ht="15">
      <c r="D1790" s="1288"/>
    </row>
    <row r="1791" ht="15">
      <c r="D1791" s="1288"/>
    </row>
    <row r="1792" ht="15">
      <c r="D1792" s="1288"/>
    </row>
    <row r="1793" ht="15">
      <c r="D1793" s="1288"/>
    </row>
    <row r="1794" ht="15">
      <c r="D1794" s="1288"/>
    </row>
    <row r="1795" ht="15">
      <c r="D1795" s="1288"/>
    </row>
    <row r="1796" ht="15">
      <c r="D1796" s="1288"/>
    </row>
    <row r="1797" ht="15">
      <c r="D1797" s="1288"/>
    </row>
    <row r="1798" ht="15">
      <c r="D1798" s="1288"/>
    </row>
    <row r="1799" ht="15">
      <c r="D1799" s="1288"/>
    </row>
    <row r="1800" ht="15">
      <c r="D1800" s="1288"/>
    </row>
    <row r="1801" ht="15">
      <c r="D1801" s="1288"/>
    </row>
    <row r="1802" ht="15">
      <c r="D1802" s="1288"/>
    </row>
    <row r="1803" ht="15">
      <c r="D1803" s="1288"/>
    </row>
    <row r="1804" ht="15">
      <c r="D1804" s="1288"/>
    </row>
    <row r="1805" ht="15">
      <c r="D1805" s="1288"/>
    </row>
    <row r="1806" ht="15">
      <c r="D1806" s="1288"/>
    </row>
    <row r="1807" ht="15">
      <c r="D1807" s="1288"/>
    </row>
    <row r="1808" ht="15">
      <c r="D1808" s="1288"/>
    </row>
    <row r="1809" ht="15">
      <c r="D1809" s="1288"/>
    </row>
    <row r="1810" ht="15">
      <c r="D1810" s="1288"/>
    </row>
    <row r="1811" ht="15">
      <c r="D1811" s="1288"/>
    </row>
    <row r="1812" ht="15">
      <c r="D1812" s="1288"/>
    </row>
    <row r="1813" ht="15">
      <c r="D1813" s="1288"/>
    </row>
    <row r="1814" ht="15">
      <c r="D1814" s="1288"/>
    </row>
    <row r="1815" ht="15">
      <c r="D1815" s="1288"/>
    </row>
    <row r="1816" ht="15">
      <c r="D1816" s="1288"/>
    </row>
    <row r="1817" ht="15">
      <c r="D1817" s="1288"/>
    </row>
    <row r="1818" ht="15">
      <c r="D1818" s="1288"/>
    </row>
    <row r="1819" ht="15">
      <c r="D1819" s="1288"/>
    </row>
    <row r="1820" ht="15">
      <c r="D1820" s="1288"/>
    </row>
    <row r="1821" ht="15">
      <c r="D1821" s="1288"/>
    </row>
    <row r="1822" ht="15">
      <c r="D1822" s="1288"/>
    </row>
    <row r="1823" ht="15">
      <c r="D1823" s="1288"/>
    </row>
    <row r="1824" ht="15">
      <c r="D1824" s="1288"/>
    </row>
    <row r="1825" ht="15">
      <c r="D1825" s="1288"/>
    </row>
    <row r="1826" ht="15">
      <c r="D1826" s="1288"/>
    </row>
    <row r="1827" ht="15">
      <c r="D1827" s="1288"/>
    </row>
    <row r="1828" ht="15">
      <c r="D1828" s="1288"/>
    </row>
    <row r="1829" ht="15">
      <c r="D1829" s="1288"/>
    </row>
    <row r="1830" ht="15">
      <c r="D1830" s="1288"/>
    </row>
    <row r="1831" ht="15">
      <c r="D1831" s="1288"/>
    </row>
    <row r="1832" ht="15">
      <c r="D1832" s="1288"/>
    </row>
    <row r="1833" ht="15">
      <c r="D1833" s="1288"/>
    </row>
    <row r="1834" ht="15">
      <c r="D1834" s="1288"/>
    </row>
    <row r="1835" ht="15">
      <c r="D1835" s="1288"/>
    </row>
    <row r="1836" ht="15">
      <c r="D1836" s="1288"/>
    </row>
    <row r="1837" ht="15">
      <c r="D1837" s="1288"/>
    </row>
    <row r="1838" ht="15">
      <c r="D1838" s="1288"/>
    </row>
    <row r="1839" ht="15">
      <c r="D1839" s="1288"/>
    </row>
    <row r="1840" ht="15">
      <c r="D1840" s="1288"/>
    </row>
    <row r="1841" ht="15">
      <c r="D1841" s="1288"/>
    </row>
    <row r="1842" ht="15">
      <c r="D1842" s="1288"/>
    </row>
    <row r="1843" ht="15">
      <c r="D1843" s="1288"/>
    </row>
    <row r="1844" ht="15">
      <c r="D1844" s="1288"/>
    </row>
    <row r="1845" ht="15">
      <c r="D1845" s="1288"/>
    </row>
    <row r="1846" ht="15">
      <c r="D1846" s="1288"/>
    </row>
    <row r="1847" ht="15">
      <c r="D1847" s="1288"/>
    </row>
    <row r="1848" ht="15">
      <c r="D1848" s="1288"/>
    </row>
    <row r="1849" ht="15">
      <c r="D1849" s="1288"/>
    </row>
    <row r="1850" ht="15">
      <c r="D1850" s="1288"/>
    </row>
    <row r="1851" ht="15">
      <c r="D1851" s="1288"/>
    </row>
    <row r="1852" ht="15">
      <c r="D1852" s="1288"/>
    </row>
    <row r="1853" ht="15">
      <c r="D1853" s="1288"/>
    </row>
    <row r="1854" ht="15">
      <c r="D1854" s="1288"/>
    </row>
    <row r="1855" ht="15">
      <c r="D1855" s="1288"/>
    </row>
    <row r="1856" ht="15">
      <c r="D1856" s="1288"/>
    </row>
    <row r="1857" ht="15">
      <c r="D1857" s="1288"/>
    </row>
    <row r="1858" ht="15">
      <c r="D1858" s="1288"/>
    </row>
    <row r="1859" ht="15">
      <c r="D1859" s="1288"/>
    </row>
    <row r="1860" ht="15">
      <c r="D1860" s="1288"/>
    </row>
    <row r="1861" ht="15">
      <c r="D1861" s="1288"/>
    </row>
    <row r="1862" ht="15">
      <c r="D1862" s="1288"/>
    </row>
    <row r="1863" ht="15">
      <c r="D1863" s="1288"/>
    </row>
    <row r="1864" ht="15">
      <c r="D1864" s="1288"/>
    </row>
    <row r="1865" ht="15">
      <c r="D1865" s="1288"/>
    </row>
    <row r="1866" ht="15">
      <c r="D1866" s="1288"/>
    </row>
    <row r="1867" ht="15">
      <c r="D1867" s="1288"/>
    </row>
    <row r="1868" ht="15">
      <c r="D1868" s="1288"/>
    </row>
    <row r="1869" ht="15">
      <c r="D1869" s="1288"/>
    </row>
    <row r="1870" ht="15">
      <c r="D1870" s="1288"/>
    </row>
    <row r="1871" ht="15">
      <c r="D1871" s="1288"/>
    </row>
    <row r="1872" ht="15">
      <c r="D1872" s="1288"/>
    </row>
    <row r="1873" ht="15">
      <c r="D1873" s="1288"/>
    </row>
    <row r="1874" ht="15">
      <c r="D1874" s="1288"/>
    </row>
    <row r="1875" ht="15">
      <c r="D1875" s="1288"/>
    </row>
    <row r="1876" ht="15">
      <c r="D1876" s="1288"/>
    </row>
    <row r="1877" ht="15">
      <c r="D1877" s="1288"/>
    </row>
    <row r="1878" ht="15">
      <c r="D1878" s="1288"/>
    </row>
    <row r="1879" ht="15">
      <c r="D1879" s="1288"/>
    </row>
    <row r="1880" ht="15">
      <c r="D1880" s="1288"/>
    </row>
    <row r="1881" ht="15">
      <c r="D1881" s="1288"/>
    </row>
    <row r="1882" ht="15">
      <c r="D1882" s="1288"/>
    </row>
    <row r="1883" ht="15">
      <c r="D1883" s="1288"/>
    </row>
    <row r="1884" ht="15">
      <c r="D1884" s="1288"/>
    </row>
    <row r="1885" ht="15">
      <c r="D1885" s="1288"/>
    </row>
    <row r="1886" ht="15">
      <c r="D1886" s="1288"/>
    </row>
    <row r="1887" ht="15">
      <c r="D1887" s="1288"/>
    </row>
    <row r="1888" ht="15">
      <c r="D1888" s="1288"/>
    </row>
    <row r="1889" ht="15">
      <c r="D1889" s="1288"/>
    </row>
    <row r="1890" ht="15">
      <c r="D1890" s="1288"/>
    </row>
    <row r="1891" ht="15">
      <c r="D1891" s="1288"/>
    </row>
    <row r="1892" ht="15">
      <c r="D1892" s="1288"/>
    </row>
    <row r="1893" ht="15">
      <c r="D1893" s="1288"/>
    </row>
    <row r="1894" ht="15">
      <c r="D1894" s="1288"/>
    </row>
    <row r="1895" ht="15">
      <c r="D1895" s="1288"/>
    </row>
    <row r="1896" ht="15">
      <c r="D1896" s="1288"/>
    </row>
    <row r="1897" ht="15">
      <c r="D1897" s="1288"/>
    </row>
    <row r="1898" ht="15">
      <c r="D1898" s="1288"/>
    </row>
    <row r="1899" ht="15">
      <c r="D1899" s="1288"/>
    </row>
    <row r="1900" ht="15">
      <c r="D1900" s="1288"/>
    </row>
    <row r="1901" ht="15">
      <c r="D1901" s="1288"/>
    </row>
    <row r="1902" ht="15">
      <c r="D1902" s="1288"/>
    </row>
    <row r="1903" ht="15">
      <c r="D1903" s="1288"/>
    </row>
    <row r="1904" ht="15">
      <c r="D1904" s="1288"/>
    </row>
    <row r="1905" ht="15">
      <c r="D1905" s="1288"/>
    </row>
    <row r="1906" ht="15">
      <c r="D1906" s="1288"/>
    </row>
    <row r="1907" ht="15">
      <c r="D1907" s="1288"/>
    </row>
    <row r="1908" ht="15">
      <c r="D1908" s="1288"/>
    </row>
    <row r="1909" ht="15">
      <c r="D1909" s="1288"/>
    </row>
    <row r="1910" ht="15">
      <c r="D1910" s="1288"/>
    </row>
    <row r="1911" ht="15">
      <c r="D1911" s="1288"/>
    </row>
    <row r="1912" ht="15">
      <c r="D1912" s="1288"/>
    </row>
    <row r="1913" ht="15">
      <c r="D1913" s="1288"/>
    </row>
    <row r="1914" ht="15">
      <c r="D1914" s="1288"/>
    </row>
    <row r="1915" ht="15">
      <c r="D1915" s="1288"/>
    </row>
    <row r="1916" ht="15">
      <c r="D1916" s="1288"/>
    </row>
    <row r="1917" ht="15">
      <c r="D1917" s="1288"/>
    </row>
    <row r="1918" ht="15">
      <c r="D1918" s="1288"/>
    </row>
    <row r="1919" ht="15">
      <c r="D1919" s="1288"/>
    </row>
    <row r="1920" ht="15">
      <c r="D1920" s="1288"/>
    </row>
    <row r="1921" ht="15">
      <c r="D1921" s="1288"/>
    </row>
    <row r="1922" ht="15">
      <c r="D1922" s="1288"/>
    </row>
    <row r="1923" ht="15">
      <c r="D1923" s="1288"/>
    </row>
    <row r="1924" ht="15">
      <c r="D1924" s="1288"/>
    </row>
    <row r="1925" ht="15">
      <c r="D1925" s="1288"/>
    </row>
    <row r="1926" ht="15">
      <c r="D1926" s="1288"/>
    </row>
    <row r="1927" ht="15">
      <c r="D1927" s="1288"/>
    </row>
    <row r="1928" ht="15">
      <c r="D1928" s="1288"/>
    </row>
    <row r="1929" ht="15">
      <c r="D1929" s="1288"/>
    </row>
    <row r="1930" ht="15">
      <c r="D1930" s="1288"/>
    </row>
    <row r="1931" ht="15">
      <c r="D1931" s="1288"/>
    </row>
    <row r="1932" ht="15">
      <c r="D1932" s="1288"/>
    </row>
    <row r="1933" ht="15">
      <c r="D1933" s="1288"/>
    </row>
    <row r="1934" ht="15">
      <c r="D1934" s="1288"/>
    </row>
    <row r="1935" ht="15">
      <c r="D1935" s="1288"/>
    </row>
    <row r="1936" ht="15">
      <c r="D1936" s="1288"/>
    </row>
    <row r="1937" ht="15">
      <c r="D1937" s="1288"/>
    </row>
    <row r="1938" ht="15">
      <c r="D1938" s="1288"/>
    </row>
    <row r="1939" ht="15">
      <c r="D1939" s="1288"/>
    </row>
    <row r="1940" ht="15">
      <c r="D1940" s="1288"/>
    </row>
    <row r="1941" ht="15">
      <c r="D1941" s="1288"/>
    </row>
    <row r="1942" ht="15">
      <c r="D1942" s="1288"/>
    </row>
    <row r="1943" ht="15">
      <c r="D1943" s="1288"/>
    </row>
    <row r="1944" ht="15">
      <c r="D1944" s="1288"/>
    </row>
    <row r="1945" ht="15">
      <c r="D1945" s="1288"/>
    </row>
    <row r="1946" ht="15">
      <c r="D1946" s="1288"/>
    </row>
    <row r="1947" ht="15">
      <c r="D1947" s="1288"/>
    </row>
    <row r="1948" ht="15">
      <c r="D1948" s="1288"/>
    </row>
    <row r="1949" ht="15">
      <c r="D1949" s="1288"/>
    </row>
    <row r="1950" ht="15">
      <c r="D1950" s="1288"/>
    </row>
    <row r="1951" ht="15">
      <c r="D1951" s="1288"/>
    </row>
    <row r="1952" ht="15">
      <c r="D1952" s="1288"/>
    </row>
    <row r="1953" ht="15">
      <c r="D1953" s="1288"/>
    </row>
    <row r="1954" ht="15">
      <c r="D1954" s="1288"/>
    </row>
    <row r="1955" ht="15">
      <c r="D1955" s="1288"/>
    </row>
    <row r="1956" ht="15">
      <c r="D1956" s="1288"/>
    </row>
    <row r="1957" ht="15">
      <c r="D1957" s="1288"/>
    </row>
    <row r="1958" ht="15">
      <c r="D1958" s="1288"/>
    </row>
    <row r="1959" ht="15">
      <c r="D1959" s="1288"/>
    </row>
    <row r="1960" ht="15">
      <c r="D1960" s="1288"/>
    </row>
    <row r="1961" ht="15">
      <c r="D1961" s="1288"/>
    </row>
    <row r="1962" ht="15">
      <c r="D1962" s="1288"/>
    </row>
    <row r="1963" ht="15">
      <c r="D1963" s="1288"/>
    </row>
    <row r="1964" ht="15">
      <c r="D1964" s="1288"/>
    </row>
    <row r="1965" ht="15">
      <c r="D1965" s="1288"/>
    </row>
    <row r="1966" ht="15">
      <c r="D1966" s="1288"/>
    </row>
    <row r="1967" ht="15">
      <c r="D1967" s="1288"/>
    </row>
    <row r="1968" ht="15">
      <c r="D1968" s="1288"/>
    </row>
    <row r="1969" ht="15">
      <c r="D1969" s="1288"/>
    </row>
    <row r="1970" ht="15">
      <c r="D1970" s="1288"/>
    </row>
    <row r="1971" ht="15">
      <c r="D1971" s="1288"/>
    </row>
    <row r="1972" ht="15">
      <c r="D1972" s="1288"/>
    </row>
    <row r="1973" ht="15">
      <c r="D1973" s="1288"/>
    </row>
    <row r="1974" ht="15">
      <c r="D1974" s="1288"/>
    </row>
    <row r="1975" ht="15">
      <c r="D1975" s="1288"/>
    </row>
    <row r="1976" ht="15">
      <c r="D1976" s="1288"/>
    </row>
    <row r="1977" ht="15">
      <c r="D1977" s="1288"/>
    </row>
    <row r="1978" ht="15">
      <c r="D1978" s="1288"/>
    </row>
    <row r="1979" ht="15">
      <c r="D1979" s="1288"/>
    </row>
    <row r="1980" ht="15">
      <c r="D1980" s="1288"/>
    </row>
    <row r="1981" ht="15">
      <c r="D1981" s="1288"/>
    </row>
    <row r="1982" ht="15">
      <c r="D1982" s="1288"/>
    </row>
    <row r="1983" ht="15">
      <c r="D1983" s="1288"/>
    </row>
    <row r="1984" ht="15">
      <c r="D1984" s="1288"/>
    </row>
    <row r="1985" ht="15">
      <c r="D1985" s="1288"/>
    </row>
    <row r="1986" ht="15">
      <c r="D1986" s="1288"/>
    </row>
    <row r="1987" ht="15">
      <c r="D1987" s="1288"/>
    </row>
    <row r="1988" ht="15">
      <c r="D1988" s="1288"/>
    </row>
    <row r="1989" ht="15">
      <c r="D1989" s="1288"/>
    </row>
    <row r="1990" ht="15">
      <c r="D1990" s="1288"/>
    </row>
    <row r="1991" ht="15">
      <c r="D1991" s="1288"/>
    </row>
    <row r="1992" ht="15">
      <c r="D1992" s="1288"/>
    </row>
    <row r="1993" ht="15">
      <c r="D1993" s="1288"/>
    </row>
    <row r="1994" ht="15">
      <c r="D1994" s="1288"/>
    </row>
    <row r="1995" ht="15">
      <c r="D1995" s="1288"/>
    </row>
    <row r="1996" ht="15">
      <c r="D1996" s="1288"/>
    </row>
    <row r="1997" ht="15">
      <c r="D1997" s="1288"/>
    </row>
    <row r="1998" ht="15">
      <c r="D1998" s="1288"/>
    </row>
    <row r="1999" ht="15">
      <c r="D1999" s="1288"/>
    </row>
    <row r="2000" ht="15">
      <c r="D2000" s="1288"/>
    </row>
    <row r="2001" ht="15">
      <c r="D2001" s="1288"/>
    </row>
    <row r="2002" ht="15">
      <c r="D2002" s="1288"/>
    </row>
    <row r="2003" ht="15">
      <c r="D2003" s="1288"/>
    </row>
    <row r="2004" ht="15">
      <c r="D2004" s="1288"/>
    </row>
    <row r="2005" ht="15">
      <c r="D2005" s="1288"/>
    </row>
    <row r="2006" ht="15">
      <c r="D2006" s="1288"/>
    </row>
    <row r="2007" ht="15">
      <c r="D2007" s="1288"/>
    </row>
    <row r="2008" ht="15">
      <c r="D2008" s="1288"/>
    </row>
    <row r="2009" ht="15">
      <c r="D2009" s="1288"/>
    </row>
    <row r="2010" ht="15">
      <c r="D2010" s="1288"/>
    </row>
    <row r="2011" ht="15">
      <c r="D2011" s="1288"/>
    </row>
    <row r="2012" ht="15">
      <c r="D2012" s="1288"/>
    </row>
    <row r="2013" ht="15">
      <c r="D2013" s="1288"/>
    </row>
    <row r="2014" ht="15">
      <c r="D2014" s="1288"/>
    </row>
    <row r="2015" ht="15">
      <c r="D2015" s="1288"/>
    </row>
    <row r="2016" ht="15">
      <c r="D2016" s="1288"/>
    </row>
    <row r="2017" ht="15">
      <c r="D2017" s="1288"/>
    </row>
    <row r="2018" ht="15">
      <c r="D2018" s="1288"/>
    </row>
    <row r="2019" ht="15">
      <c r="D2019" s="1288"/>
    </row>
    <row r="2020" ht="15">
      <c r="D2020" s="1288"/>
    </row>
    <row r="2021" ht="15">
      <c r="D2021" s="1288"/>
    </row>
    <row r="2022" ht="15">
      <c r="D2022" s="1288"/>
    </row>
    <row r="2023" ht="15">
      <c r="D2023" s="1288"/>
    </row>
    <row r="2024" ht="15">
      <c r="D2024" s="1288"/>
    </row>
    <row r="2025" ht="15">
      <c r="D2025" s="1288"/>
    </row>
    <row r="2026" ht="15">
      <c r="D2026" s="1288"/>
    </row>
    <row r="2027" ht="15">
      <c r="D2027" s="1288"/>
    </row>
    <row r="2028" ht="15">
      <c r="D2028" s="1288"/>
    </row>
    <row r="2029" ht="15">
      <c r="D2029" s="1288"/>
    </row>
    <row r="2030" ht="15">
      <c r="D2030" s="1288"/>
    </row>
    <row r="2031" ht="15">
      <c r="D2031" s="1288"/>
    </row>
    <row r="2032" ht="15">
      <c r="D2032" s="1288"/>
    </row>
    <row r="2033" ht="15">
      <c r="D2033" s="1288"/>
    </row>
    <row r="2034" ht="15">
      <c r="D2034" s="1288"/>
    </row>
    <row r="2035" ht="15">
      <c r="D2035" s="1288"/>
    </row>
    <row r="2036" ht="15">
      <c r="D2036" s="1288"/>
    </row>
    <row r="2037" ht="15">
      <c r="D2037" s="1288"/>
    </row>
    <row r="2038" ht="15">
      <c r="D2038" s="1288"/>
    </row>
    <row r="2039" ht="15">
      <c r="D2039" s="1288"/>
    </row>
    <row r="2040" ht="15">
      <c r="D2040" s="1288"/>
    </row>
    <row r="2041" ht="15">
      <c r="D2041" s="1288"/>
    </row>
    <row r="2042" ht="15">
      <c r="D2042" s="1288"/>
    </row>
    <row r="2043" ht="15">
      <c r="D2043" s="1288"/>
    </row>
    <row r="2044" ht="15">
      <c r="D2044" s="1288"/>
    </row>
    <row r="2045" ht="15">
      <c r="D2045" s="1288"/>
    </row>
    <row r="2046" ht="15">
      <c r="D2046" s="1288"/>
    </row>
    <row r="2047" ht="15">
      <c r="D2047" s="1288"/>
    </row>
    <row r="2048" ht="15">
      <c r="D2048" s="1288"/>
    </row>
    <row r="2049" ht="15">
      <c r="D2049" s="1288"/>
    </row>
    <row r="2050" ht="15">
      <c r="D2050" s="1288"/>
    </row>
    <row r="2051" ht="15">
      <c r="D2051" s="1288"/>
    </row>
    <row r="2052" ht="15">
      <c r="D2052" s="1288"/>
    </row>
    <row r="2053" ht="15">
      <c r="D2053" s="1288"/>
    </row>
    <row r="2054" ht="15">
      <c r="D2054" s="1288"/>
    </row>
    <row r="2055" ht="15">
      <c r="D2055" s="1288"/>
    </row>
    <row r="2056" ht="15">
      <c r="D2056" s="1288"/>
    </row>
    <row r="2057" ht="15">
      <c r="D2057" s="1288"/>
    </row>
    <row r="2058" ht="15">
      <c r="D2058" s="1288"/>
    </row>
    <row r="2059" ht="15">
      <c r="D2059" s="1288"/>
    </row>
    <row r="2060" ht="15">
      <c r="D2060" s="1288"/>
    </row>
    <row r="2061" ht="15">
      <c r="D2061" s="1288"/>
    </row>
    <row r="2062" ht="15">
      <c r="D2062" s="1288"/>
    </row>
    <row r="2063" ht="15">
      <c r="D2063" s="1288"/>
    </row>
    <row r="2064" ht="15">
      <c r="D2064" s="1288"/>
    </row>
    <row r="2065" ht="15">
      <c r="D2065" s="1288"/>
    </row>
    <row r="2066" ht="15">
      <c r="D2066" s="1288"/>
    </row>
    <row r="2067" ht="15">
      <c r="D2067" s="1288"/>
    </row>
    <row r="2068" ht="15">
      <c r="D2068" s="1288"/>
    </row>
    <row r="2069" ht="15">
      <c r="D2069" s="1288"/>
    </row>
    <row r="2070" ht="15">
      <c r="D2070" s="1288"/>
    </row>
    <row r="2071" ht="15">
      <c r="D2071" s="1288"/>
    </row>
    <row r="2072" ht="15">
      <c r="D2072" s="1288"/>
    </row>
    <row r="2073" ht="15">
      <c r="D2073" s="1288"/>
    </row>
    <row r="2074" ht="15">
      <c r="D2074" s="1288"/>
    </row>
    <row r="2075" ht="15">
      <c r="D2075" s="1288"/>
    </row>
    <row r="2076" ht="15">
      <c r="D2076" s="1288"/>
    </row>
    <row r="2077" ht="15">
      <c r="D2077" s="1288"/>
    </row>
    <row r="2078" ht="15">
      <c r="D2078" s="1288"/>
    </row>
    <row r="2079" ht="15">
      <c r="D2079" s="1288"/>
    </row>
    <row r="2080" ht="15">
      <c r="D2080" s="1288"/>
    </row>
    <row r="2081" ht="15">
      <c r="D2081" s="1288"/>
    </row>
    <row r="2082" ht="15">
      <c r="D2082" s="1288"/>
    </row>
    <row r="2083" ht="15">
      <c r="D2083" s="1288"/>
    </row>
    <row r="2084" ht="15">
      <c r="D2084" s="1288"/>
    </row>
    <row r="2085" ht="15">
      <c r="D2085" s="1288"/>
    </row>
    <row r="2086" ht="15">
      <c r="D2086" s="1288"/>
    </row>
    <row r="2087" ht="15">
      <c r="D2087" s="1288"/>
    </row>
    <row r="2088" ht="15">
      <c r="D2088" s="1288"/>
    </row>
    <row r="2089" ht="15">
      <c r="D2089" s="1288"/>
    </row>
    <row r="2090" ht="15">
      <c r="D2090" s="1288"/>
    </row>
    <row r="2091" ht="15">
      <c r="D2091" s="1288"/>
    </row>
    <row r="2092" ht="15">
      <c r="D2092" s="1288"/>
    </row>
    <row r="2093" ht="15">
      <c r="D2093" s="1288"/>
    </row>
    <row r="2094" ht="15">
      <c r="D2094" s="1288"/>
    </row>
    <row r="2095" ht="15">
      <c r="D2095" s="1288"/>
    </row>
    <row r="2096" ht="15">
      <c r="D2096" s="1288"/>
    </row>
    <row r="2097" ht="15">
      <c r="D2097" s="1288"/>
    </row>
    <row r="2098" ht="15">
      <c r="D2098" s="1288"/>
    </row>
    <row r="2099" ht="15">
      <c r="D2099" s="1288"/>
    </row>
    <row r="2100" ht="15">
      <c r="D2100" s="1288"/>
    </row>
    <row r="2101" ht="15">
      <c r="D2101" s="1288"/>
    </row>
    <row r="2102" ht="15">
      <c r="D2102" s="1288"/>
    </row>
    <row r="2103" ht="15">
      <c r="D2103" s="1288"/>
    </row>
    <row r="2104" ht="15">
      <c r="D2104" s="1288"/>
    </row>
    <row r="2105" ht="15">
      <c r="D2105" s="1288"/>
    </row>
    <row r="2106" ht="15">
      <c r="D2106" s="1288"/>
    </row>
    <row r="2107" ht="15">
      <c r="D2107" s="1288"/>
    </row>
    <row r="2108" ht="15">
      <c r="D2108" s="1288"/>
    </row>
    <row r="2109" ht="15">
      <c r="D2109" s="1288"/>
    </row>
    <row r="2110" ht="15">
      <c r="D2110" s="1288"/>
    </row>
    <row r="2111" ht="15">
      <c r="D2111" s="1288"/>
    </row>
    <row r="2112" ht="15">
      <c r="D2112" s="1288"/>
    </row>
    <row r="2113" ht="15">
      <c r="D2113" s="1288"/>
    </row>
    <row r="2114" ht="15">
      <c r="D2114" s="1288"/>
    </row>
    <row r="2115" ht="15">
      <c r="D2115" s="1288"/>
    </row>
    <row r="2116" ht="15">
      <c r="D2116" s="1288"/>
    </row>
    <row r="2117" ht="15">
      <c r="D2117" s="1288"/>
    </row>
    <row r="2118" ht="15">
      <c r="D2118" s="1288"/>
    </row>
    <row r="2119" ht="15">
      <c r="D2119" s="1288"/>
    </row>
    <row r="2120" ht="15">
      <c r="D2120" s="1288"/>
    </row>
    <row r="2121" ht="15">
      <c r="D2121" s="1288"/>
    </row>
    <row r="2122" ht="15">
      <c r="D2122" s="1288"/>
    </row>
    <row r="2123" ht="15">
      <c r="D2123" s="1288"/>
    </row>
    <row r="2124" ht="15">
      <c r="D2124" s="1288"/>
    </row>
    <row r="2125" ht="15">
      <c r="D2125" s="1288"/>
    </row>
    <row r="2126" ht="15">
      <c r="D2126" s="1288"/>
    </row>
    <row r="2127" ht="15">
      <c r="D2127" s="1288"/>
    </row>
    <row r="2128" ht="15">
      <c r="D2128" s="1288"/>
    </row>
    <row r="2129" ht="15">
      <c r="D2129" s="1288"/>
    </row>
    <row r="2130" ht="15">
      <c r="D2130" s="1288"/>
    </row>
    <row r="2131" ht="15">
      <c r="D2131" s="1288"/>
    </row>
    <row r="2132" ht="15">
      <c r="D2132" s="1288"/>
    </row>
    <row r="2133" ht="15">
      <c r="D2133" s="1288"/>
    </row>
    <row r="2134" ht="15">
      <c r="D2134" s="1288"/>
    </row>
    <row r="2135" ht="15">
      <c r="D2135" s="1288"/>
    </row>
    <row r="2136" ht="15">
      <c r="D2136" s="1288"/>
    </row>
    <row r="2137" ht="15">
      <c r="D2137" s="1288"/>
    </row>
    <row r="2138" ht="15">
      <c r="D2138" s="1288"/>
    </row>
    <row r="2139" ht="15">
      <c r="D2139" s="1288"/>
    </row>
    <row r="2140" ht="15">
      <c r="D2140" s="1288"/>
    </row>
    <row r="2141" ht="15">
      <c r="D2141" s="1288"/>
    </row>
    <row r="2142" ht="15">
      <c r="D2142" s="1288"/>
    </row>
    <row r="2143" ht="15">
      <c r="D2143" s="1288"/>
    </row>
    <row r="2144" ht="15">
      <c r="D2144" s="1288"/>
    </row>
    <row r="2145" ht="15">
      <c r="D2145" s="1288"/>
    </row>
    <row r="2146" ht="15">
      <c r="D2146" s="1288"/>
    </row>
    <row r="2147" ht="15">
      <c r="D2147" s="1288"/>
    </row>
    <row r="2148" ht="15">
      <c r="D2148" s="1288"/>
    </row>
    <row r="2149" ht="15">
      <c r="D2149" s="1288"/>
    </row>
    <row r="2150" ht="15">
      <c r="D2150" s="1288"/>
    </row>
    <row r="2151" ht="15">
      <c r="D2151" s="1288"/>
    </row>
    <row r="2152" ht="15">
      <c r="D2152" s="1288"/>
    </row>
    <row r="2153" ht="15">
      <c r="D2153" s="1288"/>
    </row>
    <row r="2154" ht="15">
      <c r="D2154" s="1288"/>
    </row>
    <row r="2155" ht="15">
      <c r="D2155" s="1288"/>
    </row>
    <row r="2156" ht="15">
      <c r="D2156" s="1288"/>
    </row>
    <row r="2157" ht="15">
      <c r="D2157" s="1288"/>
    </row>
    <row r="2158" ht="15">
      <c r="D2158" s="1288"/>
    </row>
    <row r="2159" ht="15">
      <c r="D2159" s="1288"/>
    </row>
    <row r="2160" ht="15">
      <c r="D2160" s="1288"/>
    </row>
    <row r="2161" ht="15">
      <c r="D2161" s="1288"/>
    </row>
    <row r="2162" ht="15">
      <c r="D2162" s="1288"/>
    </row>
    <row r="2163" ht="15">
      <c r="D2163" s="1288"/>
    </row>
    <row r="2164" ht="15">
      <c r="D2164" s="1288"/>
    </row>
    <row r="2165" ht="15">
      <c r="D2165" s="1288"/>
    </row>
    <row r="2166" ht="15">
      <c r="D2166" s="1288"/>
    </row>
    <row r="2167" ht="15">
      <c r="D2167" s="1288"/>
    </row>
    <row r="2168" ht="15">
      <c r="D2168" s="1288"/>
    </row>
    <row r="2169" ht="15">
      <c r="D2169" s="1288"/>
    </row>
    <row r="2170" ht="15">
      <c r="D2170" s="1288"/>
    </row>
    <row r="2171" ht="15">
      <c r="D2171" s="1288"/>
    </row>
    <row r="2172" ht="15">
      <c r="D2172" s="1288"/>
    </row>
    <row r="2173" ht="15">
      <c r="D2173" s="1288"/>
    </row>
    <row r="2174" ht="15">
      <c r="D2174" s="1288"/>
    </row>
    <row r="2175" ht="15">
      <c r="D2175" s="1288"/>
    </row>
    <row r="2176" ht="15">
      <c r="D2176" s="1288"/>
    </row>
    <row r="2177" ht="15">
      <c r="D2177" s="1288"/>
    </row>
    <row r="2178" ht="15">
      <c r="D2178" s="1288"/>
    </row>
    <row r="2179" ht="15">
      <c r="D2179" s="1288"/>
    </row>
    <row r="2180" ht="15">
      <c r="D2180" s="1288"/>
    </row>
    <row r="2181" ht="15">
      <c r="D2181" s="1288"/>
    </row>
    <row r="2182" ht="15">
      <c r="D2182" s="1288"/>
    </row>
    <row r="2183" ht="15">
      <c r="D2183" s="1288"/>
    </row>
    <row r="2184" ht="15">
      <c r="D2184" s="1288"/>
    </row>
    <row r="2185" ht="15">
      <c r="D2185" s="1288"/>
    </row>
    <row r="2186" ht="15">
      <c r="D2186" s="1288"/>
    </row>
    <row r="2187" ht="15">
      <c r="D2187" s="1288"/>
    </row>
    <row r="2188" ht="15">
      <c r="D2188" s="1288"/>
    </row>
    <row r="2189" ht="15">
      <c r="D2189" s="1288"/>
    </row>
    <row r="2190" ht="15">
      <c r="D2190" s="1288"/>
    </row>
    <row r="2191" ht="15">
      <c r="D2191" s="1288"/>
    </row>
    <row r="2192" ht="15">
      <c r="D2192" s="1288"/>
    </row>
    <row r="2193" ht="15">
      <c r="D2193" s="1288"/>
    </row>
    <row r="2194" ht="15">
      <c r="D2194" s="1288"/>
    </row>
    <row r="2195" ht="15">
      <c r="D2195" s="1288"/>
    </row>
    <row r="2196" ht="15">
      <c r="D2196" s="1288"/>
    </row>
    <row r="2197" ht="15">
      <c r="D2197" s="1288"/>
    </row>
    <row r="2198" ht="15">
      <c r="D2198" s="1288"/>
    </row>
    <row r="2199" ht="15">
      <c r="D2199" s="1288"/>
    </row>
    <row r="2200" ht="15">
      <c r="D2200" s="1288"/>
    </row>
    <row r="2201" ht="15">
      <c r="D2201" s="1288"/>
    </row>
    <row r="2202" ht="15">
      <c r="D2202" s="1288"/>
    </row>
    <row r="2203" ht="15">
      <c r="D2203" s="1288"/>
    </row>
    <row r="2204" ht="15">
      <c r="D2204" s="1288"/>
    </row>
    <row r="2205" ht="15">
      <c r="D2205" s="1288"/>
    </row>
    <row r="2206" ht="15">
      <c r="D2206" s="1288"/>
    </row>
    <row r="2207" ht="15">
      <c r="D2207" s="1288"/>
    </row>
    <row r="2208" ht="15">
      <c r="D2208" s="1288"/>
    </row>
    <row r="2209" ht="15">
      <c r="D2209" s="1288"/>
    </row>
    <row r="2210" ht="15">
      <c r="D2210" s="1288"/>
    </row>
    <row r="2211" ht="15">
      <c r="D2211" s="1288"/>
    </row>
    <row r="2212" ht="15">
      <c r="D2212" s="1288"/>
    </row>
    <row r="2213" ht="15">
      <c r="D2213" s="1288"/>
    </row>
    <row r="2214" ht="15">
      <c r="D2214" s="1288"/>
    </row>
    <row r="2215" ht="15">
      <c r="D2215" s="1288"/>
    </row>
    <row r="2216" ht="15">
      <c r="D2216" s="1288"/>
    </row>
    <row r="2217" ht="15">
      <c r="D2217" s="1288"/>
    </row>
    <row r="2218" ht="15">
      <c r="D2218" s="1288"/>
    </row>
    <row r="2219" ht="15">
      <c r="D2219" s="1288"/>
    </row>
    <row r="2220" ht="15">
      <c r="D2220" s="1288"/>
    </row>
    <row r="2221" ht="15">
      <c r="D2221" s="1288"/>
    </row>
    <row r="2222" ht="15">
      <c r="D2222" s="1288"/>
    </row>
    <row r="2223" ht="15">
      <c r="D2223" s="1288"/>
    </row>
    <row r="2224" ht="15">
      <c r="D2224" s="1288"/>
    </row>
    <row r="2225" ht="15">
      <c r="D2225" s="1288"/>
    </row>
    <row r="2226" ht="15">
      <c r="D2226" s="1288"/>
    </row>
    <row r="2227" ht="15">
      <c r="D2227" s="1288"/>
    </row>
    <row r="2228" ht="15">
      <c r="D2228" s="1288"/>
    </row>
    <row r="2229" ht="15">
      <c r="D2229" s="1288"/>
    </row>
    <row r="2230" ht="15">
      <c r="D2230" s="1288"/>
    </row>
    <row r="2231" ht="15">
      <c r="D2231" s="1288"/>
    </row>
    <row r="2232" ht="15">
      <c r="D2232" s="1288"/>
    </row>
    <row r="2233" ht="15">
      <c r="D2233" s="1288"/>
    </row>
    <row r="2234" ht="15">
      <c r="D2234" s="1288"/>
    </row>
    <row r="2235" ht="15">
      <c r="D2235" s="1288"/>
    </row>
    <row r="2236" ht="15">
      <c r="D2236" s="1288"/>
    </row>
    <row r="2237" ht="15">
      <c r="D2237" s="1288"/>
    </row>
    <row r="2238" ht="15">
      <c r="D2238" s="1288"/>
    </row>
    <row r="2239" ht="15">
      <c r="D2239" s="1288"/>
    </row>
    <row r="2240" ht="15">
      <c r="D2240" s="1288"/>
    </row>
    <row r="2241" ht="15">
      <c r="D2241" s="1288"/>
    </row>
    <row r="2242" ht="15">
      <c r="D2242" s="1288"/>
    </row>
    <row r="2243" ht="15">
      <c r="D2243" s="1288"/>
    </row>
    <row r="2244" ht="15">
      <c r="D2244" s="1288"/>
    </row>
    <row r="2245" ht="15">
      <c r="D2245" s="1288"/>
    </row>
    <row r="2246" ht="15">
      <c r="D2246" s="1288"/>
    </row>
    <row r="2247" ht="15">
      <c r="D2247" s="1288"/>
    </row>
    <row r="2248" ht="15">
      <c r="D2248" s="1288"/>
    </row>
    <row r="2249" ht="15">
      <c r="D2249" s="1288"/>
    </row>
    <row r="2250" ht="15">
      <c r="D2250" s="1288"/>
    </row>
    <row r="2251" ht="15">
      <c r="D2251" s="1288"/>
    </row>
    <row r="2252" ht="15">
      <c r="D2252" s="1288"/>
    </row>
    <row r="2253" ht="15">
      <c r="D2253" s="1288"/>
    </row>
    <row r="2254" ht="15">
      <c r="D2254" s="1288"/>
    </row>
    <row r="2255" ht="15">
      <c r="D2255" s="1288"/>
    </row>
    <row r="2256" ht="15">
      <c r="D2256" s="1288"/>
    </row>
    <row r="2257" ht="15">
      <c r="D2257" s="1288"/>
    </row>
    <row r="2258" ht="15">
      <c r="D2258" s="1288"/>
    </row>
    <row r="2259" ht="15">
      <c r="D2259" s="1288"/>
    </row>
    <row r="2260" ht="15">
      <c r="D2260" s="1288"/>
    </row>
    <row r="2261" ht="15">
      <c r="D2261" s="1288"/>
    </row>
    <row r="2262" ht="15">
      <c r="D2262" s="1288"/>
    </row>
    <row r="2263" ht="15">
      <c r="D2263" s="1288"/>
    </row>
    <row r="2264" ht="15">
      <c r="D2264" s="1288"/>
    </row>
    <row r="2265" ht="15">
      <c r="D2265" s="1288"/>
    </row>
    <row r="2266" ht="15">
      <c r="D2266" s="1288"/>
    </row>
    <row r="2267" ht="15">
      <c r="D2267" s="1288"/>
    </row>
    <row r="2268" ht="15">
      <c r="D2268" s="1288"/>
    </row>
    <row r="2269" ht="15">
      <c r="D2269" s="1288"/>
    </row>
    <row r="2270" ht="15">
      <c r="D2270" s="1288"/>
    </row>
    <row r="2271" ht="15">
      <c r="D2271" s="1288"/>
    </row>
    <row r="2272" ht="15">
      <c r="D2272" s="1288"/>
    </row>
    <row r="2273" ht="15">
      <c r="D2273" s="1288"/>
    </row>
    <row r="2274" ht="15">
      <c r="D2274" s="1288"/>
    </row>
    <row r="2275" ht="15">
      <c r="D2275" s="1288"/>
    </row>
    <row r="2276" ht="15">
      <c r="D2276" s="1288"/>
    </row>
    <row r="2277" ht="15">
      <c r="D2277" s="1288"/>
    </row>
    <row r="2278" ht="15">
      <c r="D2278" s="1288"/>
    </row>
    <row r="2279" ht="15">
      <c r="D2279" s="1288"/>
    </row>
    <row r="2280" ht="15">
      <c r="D2280" s="1288"/>
    </row>
    <row r="2281" ht="15">
      <c r="D2281" s="1288"/>
    </row>
    <row r="2282" ht="15">
      <c r="D2282" s="1288"/>
    </row>
    <row r="2283" ht="15">
      <c r="D2283" s="1288"/>
    </row>
    <row r="2284" ht="15">
      <c r="D2284" s="1288"/>
    </row>
    <row r="2285" ht="15">
      <c r="D2285" s="1288"/>
    </row>
    <row r="2286" ht="15">
      <c r="D2286" s="1288"/>
    </row>
    <row r="2287" ht="15">
      <c r="D2287" s="1288"/>
    </row>
    <row r="2288" ht="15">
      <c r="D2288" s="1288"/>
    </row>
    <row r="2289" ht="15">
      <c r="D2289" s="1288"/>
    </row>
    <row r="2290" ht="15">
      <c r="D2290" s="1288"/>
    </row>
    <row r="2291" ht="15">
      <c r="D2291" s="1288"/>
    </row>
    <row r="2292" ht="15">
      <c r="D2292" s="1288"/>
    </row>
    <row r="2293" ht="15">
      <c r="D2293" s="1288"/>
    </row>
    <row r="2294" ht="15">
      <c r="D2294" s="1288"/>
    </row>
    <row r="2295" ht="15">
      <c r="D2295" s="1288"/>
    </row>
    <row r="2296" ht="15">
      <c r="D2296" s="1288"/>
    </row>
    <row r="2297" ht="15">
      <c r="D2297" s="1288"/>
    </row>
    <row r="2298" ht="15">
      <c r="D2298" s="1288"/>
    </row>
    <row r="2299" ht="15">
      <c r="D2299" s="1288"/>
    </row>
    <row r="2300" ht="15">
      <c r="D2300" s="1288"/>
    </row>
    <row r="2301" ht="15">
      <c r="D2301" s="1288"/>
    </row>
    <row r="2302" ht="15">
      <c r="D2302" s="1288"/>
    </row>
    <row r="2303" ht="15">
      <c r="D2303" s="1288"/>
    </row>
    <row r="2304" ht="15">
      <c r="D2304" s="1288"/>
    </row>
    <row r="2305" ht="15">
      <c r="D2305" s="1288"/>
    </row>
    <row r="2306" ht="15">
      <c r="D2306" s="1288"/>
    </row>
    <row r="2307" ht="15">
      <c r="D2307" s="1288"/>
    </row>
    <row r="2308" ht="15">
      <c r="D2308" s="1288"/>
    </row>
    <row r="2309" ht="15">
      <c r="D2309" s="1288"/>
    </row>
    <row r="2310" ht="15">
      <c r="D2310" s="1288"/>
    </row>
    <row r="2311" ht="15">
      <c r="D2311" s="1288"/>
    </row>
    <row r="2312" ht="15">
      <c r="D2312" s="1288"/>
    </row>
    <row r="2313" ht="15">
      <c r="D2313" s="1288"/>
    </row>
    <row r="2314" ht="15">
      <c r="D2314" s="1288"/>
    </row>
    <row r="2315" ht="15">
      <c r="D2315" s="1288"/>
    </row>
    <row r="2316" ht="15">
      <c r="D2316" s="1288"/>
    </row>
    <row r="2317" ht="15">
      <c r="D2317" s="1288"/>
    </row>
    <row r="2318" ht="15">
      <c r="D2318" s="1288"/>
    </row>
    <row r="2319" ht="15">
      <c r="D2319" s="1288"/>
    </row>
    <row r="2320" ht="15">
      <c r="D2320" s="1288"/>
    </row>
    <row r="2321" ht="15">
      <c r="D2321" s="1288"/>
    </row>
    <row r="2322" ht="15">
      <c r="D2322" s="1288"/>
    </row>
    <row r="2323" ht="15">
      <c r="D2323" s="1288"/>
    </row>
    <row r="2324" ht="15">
      <c r="D2324" s="1288"/>
    </row>
    <row r="2325" ht="15">
      <c r="D2325" s="1288"/>
    </row>
    <row r="2326" ht="15">
      <c r="D2326" s="1288"/>
    </row>
    <row r="2327" ht="15">
      <c r="D2327" s="1288"/>
    </row>
    <row r="2328" ht="15">
      <c r="D2328" s="1288"/>
    </row>
    <row r="2329" ht="15">
      <c r="D2329" s="1288"/>
    </row>
    <row r="2330" ht="15">
      <c r="D2330" s="1288"/>
    </row>
    <row r="2331" ht="15">
      <c r="D2331" s="1288"/>
    </row>
    <row r="2332" ht="15">
      <c r="D2332" s="1288"/>
    </row>
    <row r="2333" ht="15">
      <c r="D2333" s="1288"/>
    </row>
    <row r="2334" ht="15">
      <c r="D2334" s="1288"/>
    </row>
    <row r="2335" ht="15">
      <c r="D2335" s="1288"/>
    </row>
    <row r="2336" ht="15">
      <c r="D2336" s="1288"/>
    </row>
    <row r="2337" ht="15">
      <c r="D2337" s="1288"/>
    </row>
    <row r="2338" ht="15">
      <c r="D2338" s="1288"/>
    </row>
    <row r="2339" ht="15">
      <c r="D2339" s="1288"/>
    </row>
    <row r="2340" ht="15">
      <c r="D2340" s="1288"/>
    </row>
    <row r="2341" ht="15">
      <c r="D2341" s="1288"/>
    </row>
    <row r="2342" ht="15">
      <c r="D2342" s="1288"/>
    </row>
    <row r="2343" ht="15">
      <c r="D2343" s="1288"/>
    </row>
    <row r="2344" ht="15">
      <c r="D2344" s="1288"/>
    </row>
    <row r="2345" ht="15">
      <c r="D2345" s="1288"/>
    </row>
    <row r="2346" ht="15">
      <c r="D2346" s="1288"/>
    </row>
    <row r="2347" ht="15">
      <c r="D2347" s="1288"/>
    </row>
    <row r="2348" ht="15">
      <c r="D2348" s="1288"/>
    </row>
    <row r="2349" ht="15">
      <c r="D2349" s="1288"/>
    </row>
    <row r="2350" ht="15">
      <c r="D2350" s="1288"/>
    </row>
    <row r="2351" ht="15">
      <c r="D2351" s="1288"/>
    </row>
    <row r="2352" ht="15">
      <c r="D2352" s="1288"/>
    </row>
    <row r="2353" ht="15">
      <c r="D2353" s="1288"/>
    </row>
    <row r="2354" ht="15">
      <c r="D2354" s="1288"/>
    </row>
    <row r="2355" ht="15">
      <c r="D2355" s="1288"/>
    </row>
    <row r="2356" ht="15">
      <c r="D2356" s="1288"/>
    </row>
    <row r="2357" ht="15">
      <c r="D2357" s="1288"/>
    </row>
    <row r="2358" ht="15">
      <c r="D2358" s="1288"/>
    </row>
    <row r="2359" ht="15">
      <c r="D2359" s="1288"/>
    </row>
    <row r="2360" ht="15">
      <c r="D2360" s="1288"/>
    </row>
    <row r="2361" ht="15">
      <c r="D2361" s="1288"/>
    </row>
    <row r="2362" ht="15">
      <c r="D2362" s="1288"/>
    </row>
    <row r="2363" ht="15">
      <c r="D2363" s="1288"/>
    </row>
    <row r="2364" ht="15">
      <c r="D2364" s="1288"/>
    </row>
    <row r="2365" ht="15">
      <c r="D2365" s="1288"/>
    </row>
    <row r="2366" ht="15">
      <c r="D2366" s="1288"/>
    </row>
    <row r="2367" ht="15">
      <c r="D2367" s="1288"/>
    </row>
    <row r="2368" ht="15">
      <c r="D2368" s="1288"/>
    </row>
    <row r="2369" ht="15">
      <c r="D2369" s="1288"/>
    </row>
    <row r="2370" ht="15">
      <c r="D2370" s="1288"/>
    </row>
    <row r="2371" ht="15">
      <c r="D2371" s="1288"/>
    </row>
    <row r="2372" ht="15">
      <c r="D2372" s="1288"/>
    </row>
    <row r="2373" ht="15">
      <c r="D2373" s="1288"/>
    </row>
    <row r="2374" ht="15">
      <c r="D2374" s="1288"/>
    </row>
    <row r="2375" ht="15">
      <c r="D2375" s="1288"/>
    </row>
    <row r="2376" ht="15">
      <c r="D2376" s="1288"/>
    </row>
    <row r="2377" ht="15">
      <c r="D2377" s="1288"/>
    </row>
    <row r="2378" ht="15">
      <c r="D2378" s="1288"/>
    </row>
    <row r="2379" ht="15">
      <c r="D2379" s="1288"/>
    </row>
    <row r="2380" ht="15">
      <c r="D2380" s="1288"/>
    </row>
    <row r="2381" ht="15">
      <c r="D2381" s="1288"/>
    </row>
    <row r="2382" ht="15">
      <c r="D2382" s="1288"/>
    </row>
    <row r="2383" ht="15">
      <c r="D2383" s="1288"/>
    </row>
    <row r="2384" ht="15">
      <c r="D2384" s="1288"/>
    </row>
    <row r="2385" ht="15">
      <c r="D2385" s="1288"/>
    </row>
    <row r="2386" ht="15">
      <c r="D2386" s="1288"/>
    </row>
    <row r="2387" ht="15">
      <c r="D2387" s="1288"/>
    </row>
    <row r="2388" ht="15">
      <c r="D2388" s="1288"/>
    </row>
    <row r="2389" ht="15">
      <c r="D2389" s="1288"/>
    </row>
    <row r="2390" ht="15">
      <c r="D2390" s="1288"/>
    </row>
    <row r="2391" ht="15">
      <c r="D2391" s="1288"/>
    </row>
    <row r="2392" ht="15">
      <c r="D2392" s="1288"/>
    </row>
    <row r="2393" ht="15">
      <c r="D2393" s="1288"/>
    </row>
    <row r="2394" ht="15">
      <c r="D2394" s="1288"/>
    </row>
    <row r="2395" ht="15">
      <c r="D2395" s="1288"/>
    </row>
    <row r="2396" ht="15">
      <c r="D2396" s="1288"/>
    </row>
    <row r="2397" ht="15">
      <c r="D2397" s="1288"/>
    </row>
    <row r="2398" ht="15">
      <c r="D2398" s="1288"/>
    </row>
    <row r="2399" ht="15">
      <c r="D2399" s="1288"/>
    </row>
    <row r="2400" ht="15">
      <c r="D2400" s="1288"/>
    </row>
    <row r="2401" ht="15">
      <c r="D2401" s="1288"/>
    </row>
    <row r="2402" ht="15">
      <c r="D2402" s="1288"/>
    </row>
    <row r="2403" ht="15">
      <c r="D2403" s="1288"/>
    </row>
    <row r="2404" ht="15">
      <c r="D2404" s="1288"/>
    </row>
    <row r="2405" ht="15">
      <c r="D2405" s="1288"/>
    </row>
    <row r="2406" ht="15">
      <c r="D2406" s="1288"/>
    </row>
    <row r="2407" ht="15">
      <c r="D2407" s="1288"/>
    </row>
    <row r="2408" ht="15">
      <c r="D2408" s="1288"/>
    </row>
    <row r="2409" ht="15">
      <c r="D2409" s="1288"/>
    </row>
    <row r="2410" ht="15">
      <c r="D2410" s="1288"/>
    </row>
    <row r="2411" ht="15">
      <c r="D2411" s="1288"/>
    </row>
    <row r="2412" ht="15">
      <c r="D2412" s="1288"/>
    </row>
    <row r="2413" ht="15">
      <c r="D2413" s="1288"/>
    </row>
    <row r="2414" ht="15">
      <c r="D2414" s="1288"/>
    </row>
    <row r="2415" ht="15">
      <c r="D2415" s="1288"/>
    </row>
    <row r="2416" ht="15">
      <c r="D2416" s="1288"/>
    </row>
    <row r="2417" ht="15">
      <c r="D2417" s="1288"/>
    </row>
    <row r="2418" ht="15">
      <c r="D2418" s="1288"/>
    </row>
    <row r="2419" ht="15">
      <c r="D2419" s="1288"/>
    </row>
    <row r="2420" ht="15">
      <c r="D2420" s="1288"/>
    </row>
    <row r="2421" ht="15">
      <c r="D2421" s="1288"/>
    </row>
    <row r="2422" ht="15">
      <c r="D2422" s="1288"/>
    </row>
    <row r="2423" ht="15">
      <c r="D2423" s="1288"/>
    </row>
    <row r="2424" ht="15">
      <c r="D2424" s="1288"/>
    </row>
    <row r="2425" ht="15">
      <c r="D2425" s="1288"/>
    </row>
    <row r="2426" ht="15">
      <c r="D2426" s="1288"/>
    </row>
    <row r="2427" ht="15">
      <c r="D2427" s="1288"/>
    </row>
    <row r="2428" ht="15">
      <c r="D2428" s="1288"/>
    </row>
    <row r="2429" ht="15">
      <c r="D2429" s="1288"/>
    </row>
    <row r="2430" ht="15">
      <c r="D2430" s="1288"/>
    </row>
    <row r="2431" ht="15">
      <c r="D2431" s="1288"/>
    </row>
    <row r="2432" ht="15">
      <c r="D2432" s="1288"/>
    </row>
    <row r="2433" ht="15">
      <c r="D2433" s="1288"/>
    </row>
    <row r="2434" ht="15">
      <c r="D2434" s="1288"/>
    </row>
    <row r="2435" ht="15">
      <c r="D2435" s="1288"/>
    </row>
    <row r="2436" ht="15">
      <c r="D2436" s="1288"/>
    </row>
    <row r="2437" ht="15">
      <c r="D2437" s="1288"/>
    </row>
    <row r="2438" ht="15">
      <c r="D2438" s="1288"/>
    </row>
    <row r="2439" ht="15">
      <c r="D2439" s="1288"/>
    </row>
    <row r="2440" ht="15">
      <c r="D2440" s="1288"/>
    </row>
    <row r="2441" ht="15">
      <c r="D2441" s="1288"/>
    </row>
    <row r="2442" ht="15">
      <c r="D2442" s="1288"/>
    </row>
    <row r="2443" ht="15">
      <c r="D2443" s="1288"/>
    </row>
    <row r="2444" ht="15">
      <c r="D2444" s="1288"/>
    </row>
    <row r="2445" ht="15">
      <c r="D2445" s="1288"/>
    </row>
    <row r="2446" ht="15">
      <c r="D2446" s="1288"/>
    </row>
    <row r="2447" ht="15">
      <c r="D2447" s="1288"/>
    </row>
    <row r="2448" ht="15">
      <c r="D2448" s="1288"/>
    </row>
    <row r="2449" ht="15">
      <c r="D2449" s="1288"/>
    </row>
    <row r="2450" ht="15">
      <c r="D2450" s="1288"/>
    </row>
    <row r="2451" ht="15">
      <c r="D2451" s="1288"/>
    </row>
    <row r="2452" ht="15">
      <c r="D2452" s="1288"/>
    </row>
    <row r="2453" ht="15">
      <c r="D2453" s="1288"/>
    </row>
    <row r="2454" ht="15">
      <c r="D2454" s="1288"/>
    </row>
    <row r="2455" ht="15">
      <c r="D2455" s="1288"/>
    </row>
    <row r="2456" ht="15">
      <c r="D2456" s="1288"/>
    </row>
    <row r="2457" ht="15">
      <c r="D2457" s="1288"/>
    </row>
    <row r="2458" ht="15">
      <c r="D2458" s="1288"/>
    </row>
    <row r="2459" ht="15">
      <c r="D2459" s="1288"/>
    </row>
    <row r="2460" ht="15">
      <c r="D2460" s="1288"/>
    </row>
    <row r="2461" ht="15">
      <c r="D2461" s="1288"/>
    </row>
    <row r="2462" ht="15">
      <c r="D2462" s="1288"/>
    </row>
    <row r="2463" ht="15">
      <c r="D2463" s="1288"/>
    </row>
    <row r="2464" ht="15">
      <c r="D2464" s="1288"/>
    </row>
    <row r="2465" ht="15">
      <c r="D2465" s="1288"/>
    </row>
    <row r="2466" ht="15">
      <c r="D2466" s="1288"/>
    </row>
    <row r="2467" ht="15">
      <c r="D2467" s="1288"/>
    </row>
    <row r="2468" ht="15">
      <c r="D2468" s="1288"/>
    </row>
    <row r="2469" ht="15">
      <c r="D2469" s="1288"/>
    </row>
    <row r="2470" ht="15">
      <c r="D2470" s="1288"/>
    </row>
    <row r="2471" ht="15">
      <c r="D2471" s="1288"/>
    </row>
    <row r="2472" ht="15">
      <c r="D2472" s="1288"/>
    </row>
    <row r="2473" ht="15">
      <c r="D2473" s="1288"/>
    </row>
    <row r="2474" ht="15">
      <c r="D2474" s="1288"/>
    </row>
    <row r="2475" ht="15">
      <c r="D2475" s="1288"/>
    </row>
    <row r="2476" ht="15">
      <c r="D2476" s="1288"/>
    </row>
    <row r="2477" ht="15">
      <c r="D2477" s="1288"/>
    </row>
    <row r="2478" ht="15">
      <c r="D2478" s="1288"/>
    </row>
    <row r="2479" ht="15">
      <c r="D2479" s="1288"/>
    </row>
    <row r="2480" ht="15">
      <c r="D2480" s="1288"/>
    </row>
    <row r="2481" ht="15">
      <c r="D2481" s="1288"/>
    </row>
    <row r="2482" ht="15">
      <c r="D2482" s="1288"/>
    </row>
    <row r="2483" ht="15">
      <c r="D2483" s="1288"/>
    </row>
    <row r="2484" ht="15">
      <c r="D2484" s="1288"/>
    </row>
    <row r="2485" ht="15">
      <c r="D2485" s="1288"/>
    </row>
    <row r="2486" ht="15">
      <c r="D2486" s="1288"/>
    </row>
    <row r="2487" ht="15">
      <c r="D2487" s="1288"/>
    </row>
    <row r="2488" ht="15">
      <c r="D2488" s="1288"/>
    </row>
    <row r="2489" ht="15">
      <c r="D2489" s="1288"/>
    </row>
    <row r="2490" ht="15">
      <c r="D2490" s="1288"/>
    </row>
    <row r="2491" ht="15">
      <c r="D2491" s="1288"/>
    </row>
    <row r="2492" ht="15">
      <c r="D2492" s="1288"/>
    </row>
    <row r="2493" ht="15">
      <c r="D2493" s="1288"/>
    </row>
    <row r="2494" ht="15">
      <c r="D2494" s="1288"/>
    </row>
    <row r="2495" ht="15">
      <c r="D2495" s="1288"/>
    </row>
    <row r="2496" ht="15">
      <c r="D2496" s="1288"/>
    </row>
    <row r="2497" ht="15">
      <c r="D2497" s="1288"/>
    </row>
    <row r="2498" ht="15">
      <c r="D2498" s="1288"/>
    </row>
    <row r="2499" ht="15">
      <c r="D2499" s="1288"/>
    </row>
    <row r="2500" ht="15">
      <c r="D2500" s="1288"/>
    </row>
    <row r="2501" ht="15">
      <c r="D2501" s="1288"/>
    </row>
    <row r="2502" ht="15">
      <c r="D2502" s="1288"/>
    </row>
    <row r="2503" ht="15">
      <c r="D2503" s="1288"/>
    </row>
    <row r="2504" ht="15">
      <c r="D2504" s="1288"/>
    </row>
    <row r="2505" ht="15">
      <c r="D2505" s="1288"/>
    </row>
    <row r="2506" ht="15">
      <c r="D2506" s="1288"/>
    </row>
    <row r="2507" ht="15">
      <c r="D2507" s="1288"/>
    </row>
    <row r="2508" ht="15">
      <c r="D2508" s="1288"/>
    </row>
    <row r="2509" ht="15">
      <c r="D2509" s="1288"/>
    </row>
    <row r="2510" ht="15">
      <c r="D2510" s="1288"/>
    </row>
    <row r="2511" ht="15">
      <c r="D2511" s="1288"/>
    </row>
    <row r="2512" ht="15">
      <c r="D2512" s="1288"/>
    </row>
    <row r="2513" ht="15">
      <c r="D2513" s="1288"/>
    </row>
    <row r="2514" ht="15">
      <c r="D2514" s="1288"/>
    </row>
    <row r="2515" ht="15">
      <c r="D2515" s="1288"/>
    </row>
    <row r="2516" ht="15">
      <c r="D2516" s="1288"/>
    </row>
    <row r="2517" ht="15">
      <c r="D2517" s="1288"/>
    </row>
    <row r="2518" ht="15">
      <c r="D2518" s="1288"/>
    </row>
    <row r="2519" ht="15">
      <c r="D2519" s="1288"/>
    </row>
    <row r="2520" ht="15">
      <c r="D2520" s="1288"/>
    </row>
    <row r="2521" ht="15">
      <c r="D2521" s="1288"/>
    </row>
    <row r="2522" ht="15">
      <c r="D2522" s="1288"/>
    </row>
    <row r="2523" ht="15">
      <c r="D2523" s="1288"/>
    </row>
    <row r="2524" ht="15">
      <c r="D2524" s="1288"/>
    </row>
    <row r="2525" ht="15">
      <c r="D2525" s="1288"/>
    </row>
    <row r="2526" ht="15">
      <c r="D2526" s="1288"/>
    </row>
    <row r="2527" ht="15">
      <c r="D2527" s="1288"/>
    </row>
    <row r="2528" ht="15">
      <c r="D2528" s="1288"/>
    </row>
    <row r="2529" ht="15">
      <c r="D2529" s="1288"/>
    </row>
    <row r="2530" ht="15">
      <c r="D2530" s="1288"/>
    </row>
    <row r="2531" ht="15">
      <c r="D2531" s="1288"/>
    </row>
    <row r="2532" ht="15">
      <c r="D2532" s="1288"/>
    </row>
    <row r="2533" ht="15">
      <c r="D2533" s="1288"/>
    </row>
    <row r="2534" ht="15">
      <c r="D2534" s="1288"/>
    </row>
    <row r="2535" ht="15">
      <c r="D2535" s="1288"/>
    </row>
    <row r="2536" ht="15">
      <c r="D2536" s="1288"/>
    </row>
    <row r="2537" ht="15">
      <c r="D2537" s="1288"/>
    </row>
    <row r="2538" ht="15">
      <c r="D2538" s="1288"/>
    </row>
    <row r="2539" ht="15">
      <c r="D2539" s="1288"/>
    </row>
    <row r="2540" ht="15">
      <c r="D2540" s="1288"/>
    </row>
    <row r="2541" ht="15">
      <c r="D2541" s="1288"/>
    </row>
    <row r="2542" ht="15">
      <c r="D2542" s="1288"/>
    </row>
    <row r="2543" ht="15">
      <c r="D2543" s="1288"/>
    </row>
    <row r="2544" ht="15">
      <c r="D2544" s="1288"/>
    </row>
    <row r="2545" ht="15">
      <c r="D2545" s="1288"/>
    </row>
    <row r="2546" ht="15">
      <c r="D2546" s="1288"/>
    </row>
    <row r="2547" ht="15">
      <c r="D2547" s="1288"/>
    </row>
    <row r="2548" ht="15">
      <c r="D2548" s="1288"/>
    </row>
    <row r="2549" ht="15">
      <c r="D2549" s="1288"/>
    </row>
    <row r="2550" ht="15">
      <c r="D2550" s="1288"/>
    </row>
    <row r="2551" ht="15">
      <c r="D2551" s="1288"/>
    </row>
    <row r="2552" ht="15">
      <c r="D2552" s="1288"/>
    </row>
    <row r="2553" ht="15">
      <c r="D2553" s="1288"/>
    </row>
    <row r="2554" ht="15">
      <c r="D2554" s="1288"/>
    </row>
    <row r="2555" ht="15">
      <c r="D2555" s="1288"/>
    </row>
    <row r="2556" ht="15">
      <c r="D2556" s="1288"/>
    </row>
    <row r="2557" ht="15">
      <c r="D2557" s="1288"/>
    </row>
    <row r="2558" ht="15">
      <c r="D2558" s="1288"/>
    </row>
    <row r="2559" ht="15">
      <c r="D2559" s="1288"/>
    </row>
    <row r="2560" ht="15">
      <c r="D2560" s="1288"/>
    </row>
    <row r="2561" ht="15">
      <c r="D2561" s="1288"/>
    </row>
    <row r="2562" ht="15">
      <c r="D2562" s="1288"/>
    </row>
    <row r="2563" ht="15">
      <c r="D2563" s="1288"/>
    </row>
    <row r="2564" ht="15">
      <c r="D2564" s="1288"/>
    </row>
    <row r="2565" ht="15">
      <c r="D2565" s="1288"/>
    </row>
    <row r="2566" ht="15">
      <c r="D2566" s="1288"/>
    </row>
    <row r="2567" ht="15">
      <c r="D2567" s="1288"/>
    </row>
    <row r="2568" ht="15">
      <c r="D2568" s="1288"/>
    </row>
    <row r="2569" ht="15">
      <c r="D2569" s="1288"/>
    </row>
    <row r="2570" ht="15">
      <c r="D2570" s="1288"/>
    </row>
    <row r="2571" ht="15">
      <c r="D2571" s="1288"/>
    </row>
    <row r="2572" ht="15">
      <c r="D2572" s="1288"/>
    </row>
    <row r="2573" ht="15">
      <c r="D2573" s="1288"/>
    </row>
    <row r="2574" ht="15">
      <c r="D2574" s="1288"/>
    </row>
    <row r="2575" ht="15">
      <c r="D2575" s="1288"/>
    </row>
    <row r="2576" ht="15">
      <c r="D2576" s="1288"/>
    </row>
    <row r="2577" ht="15">
      <c r="D2577" s="1288"/>
    </row>
    <row r="2578" ht="15">
      <c r="D2578" s="1288"/>
    </row>
    <row r="2579" ht="15">
      <c r="D2579" s="1288"/>
    </row>
    <row r="2580" ht="15">
      <c r="D2580" s="1288"/>
    </row>
    <row r="2581" ht="15">
      <c r="D2581" s="1288"/>
    </row>
    <row r="2582" ht="15">
      <c r="D2582" s="1288"/>
    </row>
    <row r="2583" ht="15">
      <c r="D2583" s="1288"/>
    </row>
    <row r="2584" ht="15">
      <c r="D2584" s="1288"/>
    </row>
    <row r="2585" ht="15">
      <c r="D2585" s="1288"/>
    </row>
    <row r="2586" ht="15">
      <c r="D2586" s="1288"/>
    </row>
    <row r="2587" ht="15">
      <c r="D2587" s="1288"/>
    </row>
    <row r="2588" ht="15">
      <c r="D2588" s="1288"/>
    </row>
    <row r="2589" ht="15">
      <c r="D2589" s="1288"/>
    </row>
    <row r="2590" ht="15">
      <c r="D2590" s="1288"/>
    </row>
    <row r="2591" ht="15">
      <c r="D2591" s="1288"/>
    </row>
    <row r="2592" ht="15">
      <c r="D2592" s="1288"/>
    </row>
    <row r="2593" ht="15">
      <c r="D2593" s="1288"/>
    </row>
    <row r="2594" ht="15">
      <c r="D2594" s="1288"/>
    </row>
    <row r="2595" ht="15">
      <c r="D2595" s="1288"/>
    </row>
    <row r="2596" ht="15">
      <c r="D2596" s="1288"/>
    </row>
    <row r="2597" ht="15">
      <c r="D2597" s="1288"/>
    </row>
    <row r="2598" ht="15">
      <c r="D2598" s="1288"/>
    </row>
    <row r="2599" ht="15">
      <c r="D2599" s="1288"/>
    </row>
    <row r="2600" ht="15">
      <c r="D2600" s="1288"/>
    </row>
    <row r="2601" ht="15">
      <c r="D2601" s="1288"/>
    </row>
    <row r="2602" ht="15">
      <c r="D2602" s="1288"/>
    </row>
    <row r="2603" ht="15">
      <c r="D2603" s="1288"/>
    </row>
    <row r="2604" ht="15">
      <c r="D2604" s="1288"/>
    </row>
    <row r="2605" ht="15">
      <c r="D2605" s="1288"/>
    </row>
    <row r="2606" ht="15">
      <c r="D2606" s="1288"/>
    </row>
    <row r="2607" ht="15">
      <c r="D2607" s="1288"/>
    </row>
    <row r="2608" ht="15">
      <c r="D2608" s="1288"/>
    </row>
    <row r="2609" ht="15">
      <c r="D2609" s="1288"/>
    </row>
    <row r="2610" ht="15">
      <c r="D2610" s="1288"/>
    </row>
    <row r="2611" ht="15">
      <c r="D2611" s="1288"/>
    </row>
    <row r="2612" ht="15">
      <c r="D2612" s="1288"/>
    </row>
    <row r="2613" ht="15">
      <c r="D2613" s="1288"/>
    </row>
    <row r="2614" ht="15">
      <c r="D2614" s="1288"/>
    </row>
    <row r="2615" ht="15">
      <c r="D2615" s="1288"/>
    </row>
    <row r="2616" ht="15">
      <c r="D2616" s="1288"/>
    </row>
    <row r="2617" ht="15">
      <c r="D2617" s="1288"/>
    </row>
    <row r="2618" ht="15">
      <c r="D2618" s="1288"/>
    </row>
    <row r="2619" ht="15">
      <c r="D2619" s="1288"/>
    </row>
    <row r="2620" ht="15">
      <c r="D2620" s="1288"/>
    </row>
    <row r="2621" ht="15">
      <c r="D2621" s="1288"/>
    </row>
    <row r="2622" ht="15">
      <c r="D2622" s="1288"/>
    </row>
    <row r="2623" ht="15">
      <c r="D2623" s="1288"/>
    </row>
    <row r="2624" ht="15">
      <c r="D2624" s="1288"/>
    </row>
    <row r="2625" ht="15">
      <c r="D2625" s="1288"/>
    </row>
    <row r="2626" ht="15">
      <c r="D2626" s="1288"/>
    </row>
    <row r="2627" ht="15">
      <c r="D2627" s="1288"/>
    </row>
    <row r="2628" ht="15">
      <c r="D2628" s="1288"/>
    </row>
    <row r="2629" ht="15">
      <c r="D2629" s="1288"/>
    </row>
    <row r="2630" ht="15">
      <c r="D2630" s="1288"/>
    </row>
    <row r="2631" ht="15">
      <c r="D2631" s="1288"/>
    </row>
    <row r="2632" ht="15">
      <c r="D2632" s="1288"/>
    </row>
    <row r="2633" ht="15">
      <c r="D2633" s="1288"/>
    </row>
    <row r="2634" ht="15">
      <c r="D2634" s="1288"/>
    </row>
    <row r="2635" ht="15">
      <c r="D2635" s="1288"/>
    </row>
    <row r="2636" ht="15">
      <c r="D2636" s="1288"/>
    </row>
    <row r="2637" ht="15">
      <c r="D2637" s="1288"/>
    </row>
    <row r="2638" ht="15">
      <c r="D2638" s="1288"/>
    </row>
    <row r="2639" ht="15">
      <c r="D2639" s="1288"/>
    </row>
    <row r="2640" ht="15">
      <c r="D2640" s="1288"/>
    </row>
    <row r="2641" ht="15">
      <c r="D2641" s="1288"/>
    </row>
    <row r="2642" ht="15">
      <c r="D2642" s="1288"/>
    </row>
    <row r="2643" ht="15">
      <c r="D2643" s="1288"/>
    </row>
    <row r="2644" ht="15">
      <c r="D2644" s="1288"/>
    </row>
    <row r="2645" ht="15">
      <c r="D2645" s="1288"/>
    </row>
    <row r="2646" ht="15">
      <c r="D2646" s="1288"/>
    </row>
    <row r="2647" ht="15">
      <c r="D2647" s="1288"/>
    </row>
    <row r="2648" ht="15">
      <c r="D2648" s="1288"/>
    </row>
    <row r="2649" ht="15">
      <c r="D2649" s="1288"/>
    </row>
    <row r="2650" ht="15">
      <c r="D2650" s="1288"/>
    </row>
    <row r="2651" ht="15">
      <c r="D2651" s="1288"/>
    </row>
    <row r="2652" ht="15">
      <c r="D2652" s="1288"/>
    </row>
    <row r="2653" ht="15">
      <c r="D2653" s="1288"/>
    </row>
    <row r="2654" ht="15">
      <c r="D2654" s="1288"/>
    </row>
    <row r="2655" ht="15">
      <c r="D2655" s="1288"/>
    </row>
    <row r="2656" ht="15">
      <c r="D2656" s="1288"/>
    </row>
    <row r="2657" ht="15">
      <c r="D2657" s="1288"/>
    </row>
    <row r="2658" ht="15">
      <c r="D2658" s="1288"/>
    </row>
    <row r="2659" ht="15">
      <c r="D2659" s="1288"/>
    </row>
    <row r="2660" ht="15">
      <c r="D2660" s="1288"/>
    </row>
    <row r="2661" ht="15">
      <c r="D2661" s="1288"/>
    </row>
    <row r="2662" ht="15">
      <c r="D2662" s="1288"/>
    </row>
    <row r="2663" ht="15">
      <c r="D2663" s="1288"/>
    </row>
    <row r="2664" ht="15">
      <c r="D2664" s="1288"/>
    </row>
    <row r="2665" ht="15">
      <c r="D2665" s="1288"/>
    </row>
    <row r="2666" ht="15">
      <c r="D2666" s="1288"/>
    </row>
    <row r="2667" ht="15">
      <c r="D2667" s="1288"/>
    </row>
    <row r="2668" ht="15">
      <c r="D2668" s="1288"/>
    </row>
    <row r="2669" ht="15">
      <c r="D2669" s="1288"/>
    </row>
    <row r="2670" ht="15">
      <c r="D2670" s="1288"/>
    </row>
    <row r="2671" ht="15">
      <c r="D2671" s="1288"/>
    </row>
    <row r="2672" ht="15">
      <c r="D2672" s="1288"/>
    </row>
    <row r="2673" ht="15">
      <c r="D2673" s="1288"/>
    </row>
    <row r="2674" ht="15">
      <c r="D2674" s="1288"/>
    </row>
    <row r="2675" ht="15">
      <c r="D2675" s="1288"/>
    </row>
    <row r="2676" ht="15">
      <c r="D2676" s="1288"/>
    </row>
    <row r="2677" ht="15">
      <c r="D2677" s="1288"/>
    </row>
    <row r="2678" ht="15">
      <c r="D2678" s="1288"/>
    </row>
    <row r="2679" ht="15">
      <c r="D2679" s="1288"/>
    </row>
    <row r="2680" ht="15">
      <c r="D2680" s="1288"/>
    </row>
    <row r="2681" ht="15">
      <c r="D2681" s="1288"/>
    </row>
    <row r="2682" ht="15">
      <c r="D2682" s="1288"/>
    </row>
    <row r="2683" ht="15">
      <c r="D2683" s="1288"/>
    </row>
    <row r="2684" ht="15">
      <c r="D2684" s="1288"/>
    </row>
    <row r="2685" ht="15">
      <c r="D2685" s="1288"/>
    </row>
    <row r="2686" ht="15">
      <c r="D2686" s="1288"/>
    </row>
    <row r="2687" ht="15">
      <c r="D2687" s="1288"/>
    </row>
    <row r="2688" ht="15">
      <c r="D2688" s="1288"/>
    </row>
    <row r="2689" ht="15">
      <c r="D2689" s="1288"/>
    </row>
    <row r="2690" ht="15">
      <c r="D2690" s="1288"/>
    </row>
    <row r="2691" ht="15">
      <c r="D2691" s="1288"/>
    </row>
    <row r="2692" ht="15">
      <c r="D2692" s="1288"/>
    </row>
    <row r="2693" ht="15">
      <c r="D2693" s="1288"/>
    </row>
    <row r="2694" ht="15">
      <c r="D2694" s="1288"/>
    </row>
    <row r="2695" ht="15">
      <c r="D2695" s="1288"/>
    </row>
    <row r="2696" ht="15">
      <c r="D2696" s="1288"/>
    </row>
    <row r="2697" ht="15">
      <c r="D2697" s="1288"/>
    </row>
    <row r="2698" ht="15">
      <c r="D2698" s="1288"/>
    </row>
    <row r="2699" ht="15">
      <c r="D2699" s="1288"/>
    </row>
    <row r="2700" ht="15">
      <c r="D2700" s="1288"/>
    </row>
    <row r="2701" ht="15">
      <c r="D2701" s="1288"/>
    </row>
    <row r="2702" ht="15">
      <c r="D2702" s="1288"/>
    </row>
    <row r="2703" ht="15">
      <c r="D2703" s="1288"/>
    </row>
    <row r="2704" ht="15">
      <c r="D2704" s="1288"/>
    </row>
    <row r="2705" ht="15">
      <c r="D2705" s="1288"/>
    </row>
    <row r="2706" ht="15">
      <c r="D2706" s="1288"/>
    </row>
    <row r="2707" ht="15">
      <c r="D2707" s="1288"/>
    </row>
    <row r="2708" ht="15">
      <c r="D2708" s="1288"/>
    </row>
    <row r="2709" ht="15">
      <c r="D2709" s="1288"/>
    </row>
    <row r="2710" ht="15">
      <c r="D2710" s="1288"/>
    </row>
    <row r="2711" ht="15">
      <c r="D2711" s="1288"/>
    </row>
    <row r="2712" ht="15">
      <c r="D2712" s="1288"/>
    </row>
    <row r="2713" ht="15">
      <c r="D2713" s="1288"/>
    </row>
    <row r="2714" ht="15">
      <c r="D2714" s="1288"/>
    </row>
    <row r="2715" ht="15">
      <c r="D2715" s="1288"/>
    </row>
    <row r="2716" ht="15">
      <c r="D2716" s="1288"/>
    </row>
    <row r="2717" ht="15">
      <c r="D2717" s="1288"/>
    </row>
    <row r="2718" ht="15">
      <c r="D2718" s="1288"/>
    </row>
    <row r="2719" ht="15">
      <c r="D2719" s="1288"/>
    </row>
    <row r="2720" ht="15">
      <c r="D2720" s="1288"/>
    </row>
    <row r="2721" ht="15">
      <c r="D2721" s="1288"/>
    </row>
    <row r="2722" ht="15">
      <c r="D2722" s="1288"/>
    </row>
    <row r="2723" ht="15">
      <c r="D2723" s="1288"/>
    </row>
    <row r="2724" ht="15">
      <c r="D2724" s="1288"/>
    </row>
    <row r="2725" ht="15">
      <c r="D2725" s="1288"/>
    </row>
    <row r="2726" ht="15">
      <c r="D2726" s="1288"/>
    </row>
    <row r="2727" ht="15">
      <c r="D2727" s="1288"/>
    </row>
    <row r="2728" ht="15">
      <c r="D2728" s="1288"/>
    </row>
    <row r="2729" ht="15">
      <c r="D2729" s="1288"/>
    </row>
    <row r="2730" ht="15">
      <c r="D2730" s="1288"/>
    </row>
    <row r="2731" ht="15">
      <c r="D2731" s="1288"/>
    </row>
    <row r="2732" ht="15">
      <c r="D2732" s="1288"/>
    </row>
    <row r="2733" ht="15">
      <c r="D2733" s="1288"/>
    </row>
    <row r="2734" ht="15">
      <c r="D2734" s="1288"/>
    </row>
    <row r="2735" ht="15">
      <c r="D2735" s="1288"/>
    </row>
    <row r="2736" ht="15">
      <c r="D2736" s="1288"/>
    </row>
    <row r="2737" ht="15">
      <c r="D2737" s="1288"/>
    </row>
    <row r="2738" ht="15">
      <c r="D2738" s="1288"/>
    </row>
    <row r="2739" ht="15">
      <c r="D2739" s="1288"/>
    </row>
    <row r="2740" ht="15">
      <c r="D2740" s="1288"/>
    </row>
    <row r="2741" ht="15">
      <c r="D2741" s="1288"/>
    </row>
    <row r="2742" ht="15">
      <c r="D2742" s="1288"/>
    </row>
    <row r="2743" ht="15">
      <c r="D2743" s="1288"/>
    </row>
    <row r="2744" ht="15">
      <c r="D2744" s="1288"/>
    </row>
    <row r="2745" ht="15">
      <c r="D2745" s="1288"/>
    </row>
    <row r="2746" ht="15">
      <c r="D2746" s="1288"/>
    </row>
    <row r="2747" ht="15">
      <c r="D2747" s="1288"/>
    </row>
    <row r="2748" ht="15">
      <c r="D2748" s="1288"/>
    </row>
    <row r="2749" ht="15">
      <c r="D2749" s="1288"/>
    </row>
    <row r="2750" ht="15">
      <c r="D2750" s="1288"/>
    </row>
    <row r="2751" ht="15">
      <c r="D2751" s="1288"/>
    </row>
    <row r="2752" ht="15">
      <c r="D2752" s="1288"/>
    </row>
    <row r="2753" ht="15">
      <c r="D2753" s="1288"/>
    </row>
    <row r="2754" ht="15">
      <c r="D2754" s="1288"/>
    </row>
    <row r="2755" ht="15">
      <c r="D2755" s="1288"/>
    </row>
    <row r="2756" ht="15">
      <c r="D2756" s="1288"/>
    </row>
    <row r="2757" ht="15">
      <c r="D2757" s="1288"/>
    </row>
    <row r="2758" ht="15">
      <c r="D2758" s="1288"/>
    </row>
    <row r="2759" ht="15">
      <c r="D2759" s="1288"/>
    </row>
    <row r="2760" ht="15">
      <c r="D2760" s="1288"/>
    </row>
    <row r="2761" ht="15">
      <c r="D2761" s="1288"/>
    </row>
    <row r="2762" ht="15">
      <c r="D2762" s="1288"/>
    </row>
    <row r="2763" ht="15">
      <c r="D2763" s="1288"/>
    </row>
    <row r="2764" ht="15">
      <c r="D2764" s="1288"/>
    </row>
    <row r="2765" ht="15">
      <c r="D2765" s="1288"/>
    </row>
    <row r="2766" ht="15">
      <c r="D2766" s="1288"/>
    </row>
    <row r="2767" ht="15">
      <c r="D2767" s="1288"/>
    </row>
    <row r="2768" ht="15">
      <c r="D2768" s="1288"/>
    </row>
    <row r="2769" ht="15">
      <c r="D2769" s="1288"/>
    </row>
    <row r="2770" ht="15">
      <c r="D2770" s="1288"/>
    </row>
    <row r="2771" ht="15">
      <c r="D2771" s="1288"/>
    </row>
    <row r="2772" ht="15">
      <c r="D2772" s="1288"/>
    </row>
    <row r="2773" ht="15">
      <c r="D2773" s="1288"/>
    </row>
    <row r="2774" ht="15">
      <c r="D2774" s="1288"/>
    </row>
    <row r="2775" ht="15">
      <c r="D2775" s="1288"/>
    </row>
    <row r="2776" ht="15">
      <c r="D2776" s="1288"/>
    </row>
    <row r="2777" ht="15">
      <c r="D2777" s="1288"/>
    </row>
    <row r="2778" ht="15">
      <c r="D2778" s="1288"/>
    </row>
    <row r="2779" ht="15">
      <c r="D2779" s="1288"/>
    </row>
    <row r="2780" ht="15">
      <c r="D2780" s="1288"/>
    </row>
    <row r="2781" ht="15">
      <c r="D2781" s="1288"/>
    </row>
    <row r="2782" ht="15">
      <c r="D2782" s="1288"/>
    </row>
    <row r="2783" ht="15">
      <c r="D2783" s="1288"/>
    </row>
    <row r="2784" ht="15">
      <c r="D2784" s="1288"/>
    </row>
    <row r="2785" ht="15">
      <c r="D2785" s="1288"/>
    </row>
    <row r="2786" ht="15">
      <c r="D2786" s="1288"/>
    </row>
    <row r="2787" ht="15">
      <c r="D2787" s="1288"/>
    </row>
    <row r="2788" ht="15">
      <c r="D2788" s="1288"/>
    </row>
    <row r="2789" ht="15">
      <c r="D2789" s="1288"/>
    </row>
    <row r="2790" ht="15">
      <c r="D2790" s="1288"/>
    </row>
    <row r="2791" ht="15">
      <c r="D2791" s="1288"/>
    </row>
    <row r="2792" ht="15">
      <c r="D2792" s="1288"/>
    </row>
    <row r="2793" ht="15">
      <c r="D2793" s="1288"/>
    </row>
    <row r="2794" ht="15">
      <c r="D2794" s="1288"/>
    </row>
    <row r="2795" ht="15">
      <c r="D2795" s="1288"/>
    </row>
    <row r="2796" ht="15">
      <c r="D2796" s="1288"/>
    </row>
    <row r="2797" ht="15">
      <c r="D2797" s="1288"/>
    </row>
    <row r="2798" ht="15">
      <c r="D2798" s="1288"/>
    </row>
    <row r="2799" ht="15">
      <c r="D2799" s="1288"/>
    </row>
    <row r="2800" ht="15">
      <c r="D2800" s="1288"/>
    </row>
    <row r="2801" ht="15">
      <c r="D2801" s="1288"/>
    </row>
    <row r="2802" ht="15">
      <c r="D2802" s="1288"/>
    </row>
    <row r="2803" ht="15">
      <c r="D2803" s="1288"/>
    </row>
    <row r="2804" ht="15">
      <c r="D2804" s="1288"/>
    </row>
    <row r="2805" ht="15">
      <c r="D2805" s="1288"/>
    </row>
    <row r="2806" ht="15">
      <c r="D2806" s="1288"/>
    </row>
    <row r="2807" ht="15">
      <c r="D2807" s="1288"/>
    </row>
    <row r="2808" ht="15">
      <c r="D2808" s="1288"/>
    </row>
    <row r="2809" ht="15">
      <c r="D2809" s="1288"/>
    </row>
    <row r="2810" ht="15">
      <c r="D2810" s="1288"/>
    </row>
    <row r="2811" ht="15">
      <c r="D2811" s="1288"/>
    </row>
    <row r="2812" ht="15">
      <c r="D2812" s="1288"/>
    </row>
    <row r="2813" ht="15">
      <c r="D2813" s="1288"/>
    </row>
    <row r="2814" ht="15">
      <c r="D2814" s="1288"/>
    </row>
    <row r="2815" ht="15">
      <c r="D2815" s="1288"/>
    </row>
    <row r="2816" ht="15">
      <c r="D2816" s="1288"/>
    </row>
    <row r="2817" ht="15">
      <c r="D2817" s="1288"/>
    </row>
    <row r="2818" ht="15">
      <c r="D2818" s="1288"/>
    </row>
    <row r="2819" ht="15">
      <c r="D2819" s="1288"/>
    </row>
    <row r="2820" ht="15">
      <c r="D2820" s="1288"/>
    </row>
    <row r="2821" ht="15">
      <c r="D2821" s="1288"/>
    </row>
    <row r="2822" ht="15">
      <c r="D2822" s="1288"/>
    </row>
    <row r="2823" ht="15">
      <c r="D2823" s="1288"/>
    </row>
    <row r="2824" ht="15">
      <c r="D2824" s="1288"/>
    </row>
    <row r="2825" ht="15">
      <c r="D2825" s="1288"/>
    </row>
    <row r="2826" ht="15">
      <c r="D2826" s="1288"/>
    </row>
    <row r="2827" ht="15">
      <c r="D2827" s="1288"/>
    </row>
    <row r="2828" ht="15">
      <c r="D2828" s="1288"/>
    </row>
    <row r="2829" ht="15">
      <c r="D2829" s="1288"/>
    </row>
    <row r="2830" ht="15">
      <c r="D2830" s="1288"/>
    </row>
    <row r="2831" ht="15">
      <c r="D2831" s="1288"/>
    </row>
    <row r="2832" ht="15">
      <c r="D2832" s="1288"/>
    </row>
    <row r="2833" ht="15">
      <c r="D2833" s="1288"/>
    </row>
    <row r="2834" ht="15">
      <c r="D2834" s="1288"/>
    </row>
    <row r="2835" ht="15">
      <c r="D2835" s="1288"/>
    </row>
    <row r="2836" ht="15">
      <c r="D2836" s="1288"/>
    </row>
    <row r="2837" ht="15">
      <c r="D2837" s="1288"/>
    </row>
    <row r="2838" ht="15">
      <c r="D2838" s="1288"/>
    </row>
    <row r="2839" ht="15">
      <c r="D2839" s="1288"/>
    </row>
    <row r="2840" ht="15">
      <c r="D2840" s="1288"/>
    </row>
    <row r="2841" ht="15">
      <c r="D2841" s="1288"/>
    </row>
    <row r="2842" ht="15">
      <c r="D2842" s="1288"/>
    </row>
    <row r="2843" ht="15">
      <c r="D2843" s="1288"/>
    </row>
    <row r="2844" ht="15">
      <c r="D2844" s="1288"/>
    </row>
    <row r="2845" ht="15">
      <c r="D2845" s="1288"/>
    </row>
    <row r="2846" ht="15">
      <c r="D2846" s="1288"/>
    </row>
    <row r="2847" ht="15">
      <c r="D2847" s="1288"/>
    </row>
    <row r="2848" ht="15">
      <c r="D2848" s="1288"/>
    </row>
    <row r="2849" ht="15">
      <c r="D2849" s="1288"/>
    </row>
    <row r="2850" ht="15">
      <c r="D2850" s="1288"/>
    </row>
    <row r="2851" ht="15">
      <c r="D2851" s="1288"/>
    </row>
    <row r="2852" ht="15">
      <c r="D2852" s="1288"/>
    </row>
    <row r="2853" ht="15">
      <c r="D2853" s="1288"/>
    </row>
    <row r="2854" ht="15">
      <c r="D2854" s="1288"/>
    </row>
    <row r="2855" ht="15">
      <c r="D2855" s="1288"/>
    </row>
    <row r="2856" ht="15">
      <c r="D2856" s="1288"/>
    </row>
    <row r="2857" ht="15">
      <c r="D2857" s="1288"/>
    </row>
    <row r="2858" ht="15">
      <c r="D2858" s="1288"/>
    </row>
    <row r="2859" ht="15">
      <c r="D2859" s="1288"/>
    </row>
    <row r="2860" ht="15">
      <c r="D2860" s="1288"/>
    </row>
    <row r="2861" ht="15">
      <c r="D2861" s="1288"/>
    </row>
    <row r="2862" ht="15">
      <c r="D2862" s="1288"/>
    </row>
    <row r="2863" ht="15">
      <c r="D2863" s="1288"/>
    </row>
    <row r="2864" ht="15">
      <c r="D2864" s="1288"/>
    </row>
    <row r="2865" ht="15">
      <c r="D2865" s="1288"/>
    </row>
    <row r="2866" ht="15">
      <c r="D2866" s="1288"/>
    </row>
    <row r="2867" ht="15">
      <c r="D2867" s="1288"/>
    </row>
    <row r="2868" ht="15">
      <c r="D2868" s="1288"/>
    </row>
    <row r="2869" ht="15">
      <c r="D2869" s="1288"/>
    </row>
    <row r="2870" ht="15">
      <c r="D2870" s="1288"/>
    </row>
    <row r="2871" ht="15">
      <c r="D2871" s="1288"/>
    </row>
    <row r="2872" ht="15">
      <c r="D2872" s="1288"/>
    </row>
    <row r="2873" ht="15">
      <c r="D2873" s="1288"/>
    </row>
    <row r="2874" ht="15">
      <c r="D2874" s="1288"/>
    </row>
    <row r="2875" ht="15">
      <c r="D2875" s="1288"/>
    </row>
    <row r="2876" ht="15">
      <c r="D2876" s="1288"/>
    </row>
    <row r="2877" ht="15">
      <c r="D2877" s="1288"/>
    </row>
    <row r="2878" ht="15">
      <c r="D2878" s="1288"/>
    </row>
    <row r="2879" ht="15">
      <c r="D2879" s="1288"/>
    </row>
    <row r="2880" ht="15">
      <c r="D2880" s="1288"/>
    </row>
    <row r="2881" ht="15">
      <c r="D2881" s="1288"/>
    </row>
    <row r="2882" ht="15">
      <c r="D2882" s="1288"/>
    </row>
    <row r="2883" ht="15">
      <c r="D2883" s="1288"/>
    </row>
    <row r="2884" ht="15">
      <c r="D2884" s="1288"/>
    </row>
    <row r="2885" ht="15">
      <c r="D2885" s="1288"/>
    </row>
    <row r="2886" ht="15">
      <c r="D2886" s="1288"/>
    </row>
    <row r="2887" ht="15">
      <c r="D2887" s="1288"/>
    </row>
    <row r="2888" ht="15">
      <c r="D2888" s="1288"/>
    </row>
    <row r="2889" ht="15">
      <c r="D2889" s="1288"/>
    </row>
    <row r="2890" ht="15">
      <c r="D2890" s="1288"/>
    </row>
    <row r="2891" ht="15">
      <c r="D2891" s="1288"/>
    </row>
    <row r="2892" ht="15">
      <c r="D2892" s="1288"/>
    </row>
    <row r="2893" ht="15">
      <c r="D2893" s="1288"/>
    </row>
    <row r="2894" ht="15">
      <c r="D2894" s="1288"/>
    </row>
    <row r="2895" ht="15">
      <c r="D2895" s="1288"/>
    </row>
    <row r="2896" ht="15">
      <c r="D2896" s="1288"/>
    </row>
    <row r="2897" ht="15">
      <c r="D2897" s="1288"/>
    </row>
    <row r="2898" ht="15">
      <c r="D2898" s="1288"/>
    </row>
    <row r="2899" ht="15">
      <c r="D2899" s="1288"/>
    </row>
    <row r="2900" ht="15">
      <c r="D2900" s="1288"/>
    </row>
    <row r="2901" ht="15">
      <c r="D2901" s="1288"/>
    </row>
    <row r="2902" ht="15">
      <c r="D2902" s="1288"/>
    </row>
    <row r="2903" ht="15">
      <c r="D2903" s="1288"/>
    </row>
    <row r="2904" ht="15">
      <c r="D2904" s="1288"/>
    </row>
    <row r="2905" ht="15">
      <c r="D2905" s="1288"/>
    </row>
    <row r="2906" ht="15">
      <c r="D2906" s="1288"/>
    </row>
    <row r="2907" ht="15">
      <c r="D2907" s="1288"/>
    </row>
    <row r="2908" ht="15">
      <c r="D2908" s="1288"/>
    </row>
    <row r="2909" ht="15">
      <c r="D2909" s="1288"/>
    </row>
    <row r="2910" ht="15">
      <c r="D2910" s="1288"/>
    </row>
    <row r="2911" ht="15">
      <c r="D2911" s="1288"/>
    </row>
    <row r="2912" ht="15">
      <c r="D2912" s="1288"/>
    </row>
    <row r="2913" ht="15">
      <c r="D2913" s="1288"/>
    </row>
    <row r="2914" ht="15">
      <c r="D2914" s="1288"/>
    </row>
    <row r="2915" ht="15">
      <c r="D2915" s="1288"/>
    </row>
    <row r="2916" ht="15">
      <c r="D2916" s="1288"/>
    </row>
    <row r="2917" ht="15">
      <c r="D2917" s="1288"/>
    </row>
    <row r="2918" ht="15">
      <c r="D2918" s="1288"/>
    </row>
    <row r="2919" ht="15">
      <c r="D2919" s="1288"/>
    </row>
    <row r="2920" ht="15">
      <c r="D2920" s="1288"/>
    </row>
    <row r="2921" ht="15">
      <c r="D2921" s="1288"/>
    </row>
    <row r="2922" ht="15">
      <c r="D2922" s="1288"/>
    </row>
    <row r="2923" ht="15">
      <c r="D2923" s="1288"/>
    </row>
    <row r="2924" ht="15">
      <c r="D2924" s="1288"/>
    </row>
    <row r="2925" ht="15">
      <c r="D2925" s="1288"/>
    </row>
    <row r="2926" ht="15">
      <c r="D2926" s="1288"/>
    </row>
    <row r="2927" ht="15">
      <c r="D2927" s="1288"/>
    </row>
    <row r="2928" ht="15">
      <c r="D2928" s="1288"/>
    </row>
    <row r="2929" ht="15">
      <c r="D2929" s="1288"/>
    </row>
    <row r="2930" ht="15">
      <c r="D2930" s="1288"/>
    </row>
    <row r="2931" ht="15">
      <c r="D2931" s="1288"/>
    </row>
    <row r="2932" ht="15">
      <c r="D2932" s="1288"/>
    </row>
    <row r="2933" ht="15">
      <c r="D2933" s="1288"/>
    </row>
    <row r="2934" ht="15">
      <c r="D2934" s="1288"/>
    </row>
    <row r="2935" ht="15">
      <c r="D2935" s="1288"/>
    </row>
    <row r="2936" ht="15">
      <c r="D2936" s="1288"/>
    </row>
    <row r="2937" ht="15">
      <c r="D2937" s="1288"/>
    </row>
    <row r="2938" ht="15">
      <c r="D2938" s="1288"/>
    </row>
    <row r="2939" ht="15">
      <c r="D2939" s="1288"/>
    </row>
    <row r="2940" ht="15">
      <c r="D2940" s="1288"/>
    </row>
    <row r="2941" ht="15">
      <c r="D2941" s="1288"/>
    </row>
    <row r="2942" ht="15">
      <c r="D2942" s="1288"/>
    </row>
    <row r="2943" ht="15">
      <c r="D2943" s="1288"/>
    </row>
    <row r="2944" ht="15">
      <c r="D2944" s="1288"/>
    </row>
    <row r="2945" ht="15">
      <c r="D2945" s="1288"/>
    </row>
    <row r="2946" ht="15">
      <c r="D2946" s="1288"/>
    </row>
    <row r="2947" ht="15">
      <c r="D2947" s="1288"/>
    </row>
    <row r="2948" ht="15">
      <c r="D2948" s="1288"/>
    </row>
    <row r="2949" ht="15">
      <c r="D2949" s="1288"/>
    </row>
    <row r="2950" ht="15">
      <c r="D2950" s="1288"/>
    </row>
    <row r="2951" ht="15">
      <c r="D2951" s="1288"/>
    </row>
    <row r="2952" ht="15">
      <c r="D2952" s="1288"/>
    </row>
    <row r="2953" ht="15">
      <c r="D2953" s="1288"/>
    </row>
    <row r="2954" ht="15">
      <c r="D2954" s="1288"/>
    </row>
    <row r="2955" ht="15">
      <c r="D2955" s="1288"/>
    </row>
    <row r="2956" ht="15">
      <c r="D2956" s="1288"/>
    </row>
    <row r="2957" ht="15">
      <c r="D2957" s="1288"/>
    </row>
    <row r="2958" ht="15">
      <c r="D2958" s="1288"/>
    </row>
    <row r="2959" ht="15">
      <c r="D2959" s="1288"/>
    </row>
    <row r="2960" ht="15">
      <c r="D2960" s="1288"/>
    </row>
    <row r="2961" ht="15">
      <c r="D2961" s="1288"/>
    </row>
    <row r="2962" ht="15">
      <c r="D2962" s="1288"/>
    </row>
    <row r="2963" ht="15">
      <c r="D2963" s="1288"/>
    </row>
    <row r="2964" ht="15">
      <c r="D2964" s="1288"/>
    </row>
    <row r="2965" ht="15">
      <c r="D2965" s="1288"/>
    </row>
    <row r="2966" ht="15">
      <c r="D2966" s="1288"/>
    </row>
    <row r="2967" ht="15">
      <c r="D2967" s="1288"/>
    </row>
    <row r="2968" ht="15">
      <c r="D2968" s="1288"/>
    </row>
    <row r="2969" ht="15">
      <c r="D2969" s="1288"/>
    </row>
    <row r="2970" ht="15">
      <c r="D2970" s="1288"/>
    </row>
    <row r="2971" ht="15">
      <c r="D2971" s="1288"/>
    </row>
    <row r="2972" ht="15">
      <c r="D2972" s="1288"/>
    </row>
    <row r="2973" ht="15">
      <c r="D2973" s="1288"/>
    </row>
    <row r="2974" ht="15">
      <c r="D2974" s="1288"/>
    </row>
    <row r="2975" ht="15">
      <c r="D2975" s="1288"/>
    </row>
    <row r="2976" ht="15">
      <c r="D2976" s="1288"/>
    </row>
    <row r="2977" ht="15">
      <c r="D2977" s="1288"/>
    </row>
    <row r="2978" ht="15">
      <c r="D2978" s="1288"/>
    </row>
    <row r="2979" ht="15">
      <c r="D2979" s="1288"/>
    </row>
    <row r="2980" ht="15">
      <c r="D2980" s="1288"/>
    </row>
    <row r="2981" ht="15">
      <c r="D2981" s="1288"/>
    </row>
    <row r="2982" ht="15">
      <c r="D2982" s="1288"/>
    </row>
    <row r="2983" ht="15">
      <c r="D2983" s="1288"/>
    </row>
    <row r="2984" ht="15">
      <c r="D2984" s="1288"/>
    </row>
    <row r="2985" ht="15">
      <c r="D2985" s="1288"/>
    </row>
    <row r="2986" ht="15">
      <c r="D2986" s="1288"/>
    </row>
    <row r="2987" ht="15">
      <c r="D2987" s="1288"/>
    </row>
    <row r="2988" ht="15">
      <c r="D2988" s="1288"/>
    </row>
    <row r="2989" ht="15">
      <c r="D2989" s="1288"/>
    </row>
    <row r="2990" ht="15">
      <c r="D2990" s="1288"/>
    </row>
    <row r="2991" ht="15">
      <c r="D2991" s="1288"/>
    </row>
    <row r="2992" ht="15">
      <c r="D2992" s="1288"/>
    </row>
    <row r="2993" ht="15">
      <c r="D2993" s="1288"/>
    </row>
    <row r="2994" ht="15">
      <c r="D2994" s="1288"/>
    </row>
    <row r="2995" ht="15">
      <c r="D2995" s="1288"/>
    </row>
    <row r="2996" ht="15">
      <c r="D2996" s="1288"/>
    </row>
    <row r="2997" ht="15">
      <c r="D2997" s="1288"/>
    </row>
    <row r="2998" ht="15">
      <c r="D2998" s="1288"/>
    </row>
    <row r="2999" ht="15">
      <c r="D2999" s="1288"/>
    </row>
    <row r="3000" ht="15">
      <c r="D3000" s="1288"/>
    </row>
    <row r="3001" ht="15">
      <c r="D3001" s="1288"/>
    </row>
    <row r="3002" ht="15">
      <c r="D3002" s="1288"/>
    </row>
    <row r="3003" ht="15">
      <c r="D3003" s="1288"/>
    </row>
    <row r="3004" ht="15">
      <c r="D3004" s="1288"/>
    </row>
    <row r="3005" ht="15">
      <c r="D3005" s="1288"/>
    </row>
    <row r="3006" ht="15">
      <c r="D3006" s="1288"/>
    </row>
    <row r="3007" ht="15">
      <c r="D3007" s="1288"/>
    </row>
    <row r="3008" ht="15">
      <c r="D3008" s="1288"/>
    </row>
    <row r="3009" ht="15">
      <c r="D3009" s="1288"/>
    </row>
    <row r="3010" ht="15">
      <c r="D3010" s="1288"/>
    </row>
    <row r="3011" ht="15">
      <c r="D3011" s="1288"/>
    </row>
    <row r="3012" ht="15">
      <c r="D3012" s="1288"/>
    </row>
    <row r="3013" ht="15">
      <c r="D3013" s="1288"/>
    </row>
    <row r="3014" ht="15">
      <c r="D3014" s="1288"/>
    </row>
    <row r="3015" ht="15">
      <c r="D3015" s="1288"/>
    </row>
    <row r="3016" ht="15">
      <c r="D3016" s="1288"/>
    </row>
    <row r="3017" ht="15">
      <c r="D3017" s="1288"/>
    </row>
    <row r="3018" ht="15">
      <c r="D3018" s="1288"/>
    </row>
    <row r="3019" ht="15">
      <c r="D3019" s="1288"/>
    </row>
    <row r="3020" ht="15">
      <c r="D3020" s="1288"/>
    </row>
    <row r="3021" ht="15">
      <c r="D3021" s="1288"/>
    </row>
    <row r="3022" ht="15">
      <c r="D3022" s="1288"/>
    </row>
    <row r="3023" ht="15">
      <c r="D3023" s="1288"/>
    </row>
    <row r="3024" ht="15">
      <c r="D3024" s="1288"/>
    </row>
    <row r="3025" ht="15">
      <c r="D3025" s="1288"/>
    </row>
    <row r="3026" ht="15">
      <c r="D3026" s="1288"/>
    </row>
    <row r="3027" ht="15">
      <c r="D3027" s="1288"/>
    </row>
    <row r="3028" ht="15">
      <c r="D3028" s="1288"/>
    </row>
    <row r="3029" ht="15">
      <c r="D3029" s="1288"/>
    </row>
    <row r="3030" ht="15">
      <c r="D3030" s="1288"/>
    </row>
    <row r="3031" ht="15">
      <c r="D3031" s="1288"/>
    </row>
    <row r="3032" ht="15">
      <c r="D3032" s="1288"/>
    </row>
    <row r="3033" ht="15">
      <c r="D3033" s="1288"/>
    </row>
    <row r="3034" ht="15">
      <c r="D3034" s="1288"/>
    </row>
    <row r="3035" ht="15">
      <c r="D3035" s="1288"/>
    </row>
    <row r="3036" ht="15">
      <c r="D3036" s="1288"/>
    </row>
    <row r="3037" ht="15">
      <c r="D3037" s="1288"/>
    </row>
    <row r="3038" ht="15">
      <c r="D3038" s="1288"/>
    </row>
    <row r="3039" ht="15">
      <c r="D3039" s="1288"/>
    </row>
    <row r="3040" ht="15">
      <c r="D3040" s="1288"/>
    </row>
    <row r="3041" ht="15">
      <c r="D3041" s="1288"/>
    </row>
    <row r="3042" ht="15">
      <c r="D3042" s="1288"/>
    </row>
    <row r="3043" ht="15">
      <c r="D3043" s="1288"/>
    </row>
    <row r="3044" ht="15">
      <c r="D3044" s="1288"/>
    </row>
    <row r="3045" ht="15">
      <c r="D3045" s="1288"/>
    </row>
    <row r="3046" ht="15">
      <c r="D3046" s="1288"/>
    </row>
    <row r="3047" ht="15">
      <c r="D3047" s="1288"/>
    </row>
    <row r="3048" ht="15">
      <c r="D3048" s="1288"/>
    </row>
    <row r="3049" ht="15">
      <c r="D3049" s="1288"/>
    </row>
    <row r="3050" ht="15">
      <c r="D3050" s="1288"/>
    </row>
    <row r="3051" ht="15">
      <c r="D3051" s="1288"/>
    </row>
    <row r="3052" ht="15">
      <c r="D3052" s="1288"/>
    </row>
    <row r="3053" ht="15">
      <c r="D3053" s="1288"/>
    </row>
    <row r="3054" ht="15">
      <c r="D3054" s="1288"/>
    </row>
    <row r="3055" ht="15">
      <c r="D3055" s="1288"/>
    </row>
    <row r="3056" ht="15">
      <c r="D3056" s="1288"/>
    </row>
    <row r="3057" ht="15">
      <c r="D3057" s="1288"/>
    </row>
    <row r="3058" ht="15">
      <c r="D3058" s="1288"/>
    </row>
    <row r="3059" ht="15">
      <c r="D3059" s="1288"/>
    </row>
    <row r="3060" ht="15">
      <c r="D3060" s="1288"/>
    </row>
    <row r="3061" ht="15">
      <c r="D3061" s="1288"/>
    </row>
    <row r="3062" ht="15">
      <c r="D3062" s="1288"/>
    </row>
    <row r="3063" ht="15">
      <c r="D3063" s="1288"/>
    </row>
    <row r="3064" ht="15">
      <c r="D3064" s="1288"/>
    </row>
    <row r="3065" ht="15">
      <c r="D3065" s="1288"/>
    </row>
    <row r="3066" ht="15">
      <c r="D3066" s="1288"/>
    </row>
    <row r="3067" ht="15">
      <c r="D3067" s="1288"/>
    </row>
    <row r="3068" ht="15">
      <c r="D3068" s="1288"/>
    </row>
    <row r="3069" ht="15">
      <c r="D3069" s="1288"/>
    </row>
    <row r="3070" ht="15">
      <c r="D3070" s="1288"/>
    </row>
    <row r="3071" ht="15">
      <c r="D3071" s="1288"/>
    </row>
    <row r="3072" ht="15">
      <c r="D3072" s="1288"/>
    </row>
    <row r="3073" ht="15">
      <c r="D3073" s="1288"/>
    </row>
    <row r="3074" ht="15">
      <c r="D3074" s="1288"/>
    </row>
    <row r="3075" ht="15">
      <c r="D3075" s="1288"/>
    </row>
    <row r="3076" ht="15">
      <c r="D3076" s="1288"/>
    </row>
    <row r="3077" ht="15">
      <c r="D3077" s="1288"/>
    </row>
    <row r="3078" ht="15">
      <c r="D3078" s="1288"/>
    </row>
    <row r="3079" ht="15">
      <c r="D3079" s="1288"/>
    </row>
    <row r="3080" ht="15">
      <c r="D3080" s="1288"/>
    </row>
    <row r="3081" ht="15">
      <c r="D3081" s="1288"/>
    </row>
    <row r="3082" ht="15">
      <c r="D3082" s="1288"/>
    </row>
    <row r="3083" ht="15">
      <c r="D3083" s="1288"/>
    </row>
    <row r="3084" ht="15">
      <c r="D3084" s="1288"/>
    </row>
    <row r="3085" ht="15">
      <c r="D3085" s="1288"/>
    </row>
    <row r="3086" ht="15">
      <c r="D3086" s="1288"/>
    </row>
    <row r="3087" ht="15">
      <c r="D3087" s="1288"/>
    </row>
    <row r="3088" ht="15">
      <c r="D3088" s="1288"/>
    </row>
    <row r="3089" ht="15">
      <c r="D3089" s="1288"/>
    </row>
    <row r="3090" ht="15">
      <c r="D3090" s="1288"/>
    </row>
    <row r="3091" ht="15">
      <c r="D3091" s="1288"/>
    </row>
    <row r="3092" ht="15">
      <c r="D3092" s="1288"/>
    </row>
    <row r="3093" ht="15">
      <c r="D3093" s="1288"/>
    </row>
    <row r="3094" ht="15">
      <c r="D3094" s="1288"/>
    </row>
    <row r="3095" ht="15">
      <c r="D3095" s="1288"/>
    </row>
    <row r="3096" ht="15">
      <c r="D3096" s="1288"/>
    </row>
    <row r="3097" ht="15">
      <c r="D3097" s="1288"/>
    </row>
    <row r="3098" ht="15">
      <c r="D3098" s="1288"/>
    </row>
    <row r="3099" ht="15">
      <c r="D3099" s="1288"/>
    </row>
    <row r="3100" ht="15">
      <c r="D3100" s="1288"/>
    </row>
    <row r="3101" ht="15">
      <c r="D3101" s="1288"/>
    </row>
    <row r="3102" ht="15">
      <c r="D3102" s="1288"/>
    </row>
    <row r="3103" ht="15">
      <c r="D3103" s="1288"/>
    </row>
    <row r="3104" ht="15">
      <c r="D3104" s="1288"/>
    </row>
    <row r="3105" ht="15">
      <c r="D3105" s="1288"/>
    </row>
    <row r="3106" ht="15">
      <c r="D3106" s="1288"/>
    </row>
    <row r="3107" ht="15">
      <c r="D3107" s="1288"/>
    </row>
    <row r="3108" ht="15">
      <c r="D3108" s="1288"/>
    </row>
    <row r="3109" ht="15">
      <c r="D3109" s="1288"/>
    </row>
    <row r="3110" ht="15">
      <c r="D3110" s="1288"/>
    </row>
    <row r="3111" ht="15">
      <c r="D3111" s="1288"/>
    </row>
    <row r="3112" ht="15">
      <c r="D3112" s="1288"/>
    </row>
    <row r="3113" ht="15">
      <c r="D3113" s="1288"/>
    </row>
    <row r="3114" ht="15">
      <c r="D3114" s="1288"/>
    </row>
    <row r="3115" ht="15">
      <c r="D3115" s="1288"/>
    </row>
    <row r="3116" ht="15">
      <c r="D3116" s="1288"/>
    </row>
    <row r="3117" ht="15">
      <c r="D3117" s="1288"/>
    </row>
    <row r="3118" ht="15">
      <c r="D3118" s="1288"/>
    </row>
    <row r="3119" ht="15">
      <c r="D3119" s="1288"/>
    </row>
    <row r="3120" ht="15">
      <c r="D3120" s="1288"/>
    </row>
    <row r="3121" ht="15">
      <c r="D3121" s="1288"/>
    </row>
    <row r="3122" ht="15">
      <c r="D3122" s="1288"/>
    </row>
    <row r="3123" ht="15">
      <c r="D3123" s="1288"/>
    </row>
    <row r="3124" ht="15">
      <c r="D3124" s="1288"/>
    </row>
    <row r="3125" ht="15">
      <c r="D3125" s="1288"/>
    </row>
    <row r="3126" ht="15">
      <c r="D3126" s="1288"/>
    </row>
    <row r="3127" ht="15">
      <c r="D3127" s="1288"/>
    </row>
    <row r="3128" ht="15">
      <c r="D3128" s="1288"/>
    </row>
    <row r="3129" ht="15">
      <c r="D3129" s="1288"/>
    </row>
    <row r="3130" ht="15">
      <c r="D3130" s="1288"/>
    </row>
    <row r="3131" ht="15">
      <c r="D3131" s="1288"/>
    </row>
    <row r="3132" ht="15">
      <c r="D3132" s="1288"/>
    </row>
    <row r="3133" ht="15">
      <c r="D3133" s="1288"/>
    </row>
    <row r="3134" ht="15">
      <c r="D3134" s="1288"/>
    </row>
    <row r="3135" ht="15">
      <c r="D3135" s="1288"/>
    </row>
    <row r="3136" ht="15">
      <c r="D3136" s="1288"/>
    </row>
    <row r="3137" ht="15">
      <c r="D3137" s="1288"/>
    </row>
    <row r="3138" ht="15">
      <c r="D3138" s="1288"/>
    </row>
    <row r="3139" ht="15">
      <c r="D3139" s="1288"/>
    </row>
    <row r="3140" ht="15">
      <c r="D3140" s="1288"/>
    </row>
    <row r="3141" ht="15">
      <c r="D3141" s="1288"/>
    </row>
    <row r="3142" ht="15">
      <c r="D3142" s="1288"/>
    </row>
    <row r="3143" ht="15">
      <c r="D3143" s="1288"/>
    </row>
    <row r="3144" ht="15">
      <c r="D3144" s="1288"/>
    </row>
    <row r="3145" ht="15">
      <c r="D3145" s="1288"/>
    </row>
    <row r="3146" ht="15">
      <c r="D3146" s="1288"/>
    </row>
    <row r="3147" ht="15">
      <c r="D3147" s="1288"/>
    </row>
    <row r="3148" ht="15">
      <c r="D3148" s="1288"/>
    </row>
    <row r="3149" ht="15">
      <c r="D3149" s="1288"/>
    </row>
    <row r="3150" ht="15">
      <c r="D3150" s="1288"/>
    </row>
    <row r="3151" ht="15">
      <c r="D3151" s="1288"/>
    </row>
    <row r="3152" ht="15">
      <c r="D3152" s="1288"/>
    </row>
    <row r="3153" ht="15">
      <c r="D3153" s="1288"/>
    </row>
    <row r="3154" ht="15">
      <c r="D3154" s="1288"/>
    </row>
    <row r="3155" ht="15">
      <c r="D3155" s="1288"/>
    </row>
    <row r="3156" ht="15">
      <c r="D3156" s="1288"/>
    </row>
    <row r="3157" ht="15">
      <c r="D3157" s="1288"/>
    </row>
    <row r="3158" ht="15">
      <c r="D3158" s="1288"/>
    </row>
    <row r="3159" ht="15">
      <c r="D3159" s="1288"/>
    </row>
    <row r="3160" ht="15">
      <c r="D3160" s="1288"/>
    </row>
    <row r="3161" ht="15">
      <c r="D3161" s="1288"/>
    </row>
    <row r="3162" ht="15">
      <c r="D3162" s="1288"/>
    </row>
    <row r="3163" ht="15">
      <c r="D3163" s="1288"/>
    </row>
    <row r="3164" ht="15">
      <c r="D3164" s="1288"/>
    </row>
    <row r="3165" ht="15">
      <c r="D3165" s="1288"/>
    </row>
    <row r="3166" ht="15">
      <c r="D3166" s="1288"/>
    </row>
    <row r="3167" ht="15">
      <c r="D3167" s="1288"/>
    </row>
    <row r="3168" ht="15">
      <c r="D3168" s="1288"/>
    </row>
    <row r="3169" ht="15">
      <c r="D3169" s="1288"/>
    </row>
    <row r="3170" ht="15">
      <c r="D3170" s="1288"/>
    </row>
    <row r="3171" ht="15">
      <c r="D3171" s="1288"/>
    </row>
    <row r="3172" ht="15">
      <c r="D3172" s="1288"/>
    </row>
    <row r="3173" ht="15">
      <c r="D3173" s="1288"/>
    </row>
    <row r="3174" ht="15">
      <c r="D3174" s="1288"/>
    </row>
    <row r="3175" ht="15">
      <c r="D3175" s="1288"/>
    </row>
    <row r="3176" ht="15">
      <c r="D3176" s="1288"/>
    </row>
    <row r="3177" ht="15">
      <c r="D3177" s="1288"/>
    </row>
    <row r="3178" ht="15">
      <c r="D3178" s="1288"/>
    </row>
    <row r="3179" ht="15">
      <c r="D3179" s="1288"/>
    </row>
    <row r="3180" ht="15">
      <c r="D3180" s="1288"/>
    </row>
    <row r="3181" ht="15">
      <c r="D3181" s="1288"/>
    </row>
    <row r="3182" ht="15">
      <c r="D3182" s="1288"/>
    </row>
    <row r="3183" ht="15">
      <c r="D3183" s="1288"/>
    </row>
    <row r="3184" ht="15">
      <c r="D3184" s="1288"/>
    </row>
    <row r="3185" ht="15">
      <c r="D3185" s="1288"/>
    </row>
    <row r="3186" ht="15">
      <c r="D3186" s="1288"/>
    </row>
    <row r="3187" ht="15">
      <c r="D3187" s="1288"/>
    </row>
    <row r="3188" ht="15">
      <c r="D3188" s="1288"/>
    </row>
    <row r="3189" ht="15">
      <c r="D3189" s="1288"/>
    </row>
    <row r="3190" ht="15">
      <c r="D3190" s="1288"/>
    </row>
    <row r="3191" ht="15">
      <c r="D3191" s="1288"/>
    </row>
    <row r="3192" ht="15">
      <c r="D3192" s="1288"/>
    </row>
    <row r="3193" ht="15">
      <c r="D3193" s="1288"/>
    </row>
    <row r="3194" ht="15">
      <c r="D3194" s="1288"/>
    </row>
    <row r="3195" ht="15">
      <c r="D3195" s="1288"/>
    </row>
    <row r="3196" ht="15">
      <c r="D3196" s="1288"/>
    </row>
    <row r="3197" ht="15">
      <c r="D3197" s="1288"/>
    </row>
    <row r="3198" ht="15">
      <c r="D3198" s="1288"/>
    </row>
    <row r="3199" ht="15">
      <c r="D3199" s="1288"/>
    </row>
    <row r="3200" ht="15">
      <c r="D3200" s="1288"/>
    </row>
    <row r="3201" ht="15">
      <c r="D3201" s="1288"/>
    </row>
    <row r="3202" ht="15">
      <c r="D3202" s="1288"/>
    </row>
    <row r="3203" ht="15">
      <c r="D3203" s="1288"/>
    </row>
    <row r="3204" ht="15">
      <c r="D3204" s="1288"/>
    </row>
    <row r="3205" ht="15">
      <c r="D3205" s="1288"/>
    </row>
    <row r="3206" ht="15">
      <c r="D3206" s="1288"/>
    </row>
    <row r="3207" ht="15">
      <c r="D3207" s="1288"/>
    </row>
    <row r="3208" ht="15">
      <c r="D3208" s="1288"/>
    </row>
    <row r="3209" ht="15">
      <c r="D3209" s="1288"/>
    </row>
    <row r="3210" ht="15">
      <c r="D3210" s="1288"/>
    </row>
    <row r="3211" ht="15">
      <c r="D3211" s="1288"/>
    </row>
    <row r="3212" ht="15">
      <c r="D3212" s="1288"/>
    </row>
    <row r="3213" ht="15">
      <c r="D3213" s="1288"/>
    </row>
    <row r="3214" ht="15">
      <c r="D3214" s="1288"/>
    </row>
    <row r="3215" ht="15">
      <c r="D3215" s="1288"/>
    </row>
    <row r="3216" ht="15">
      <c r="D3216" s="1288"/>
    </row>
    <row r="3217" ht="15">
      <c r="D3217" s="1288"/>
    </row>
    <row r="3218" ht="15">
      <c r="D3218" s="1288"/>
    </row>
    <row r="3219" ht="15">
      <c r="D3219" s="1288"/>
    </row>
    <row r="3220" ht="15">
      <c r="D3220" s="1288"/>
    </row>
    <row r="3221" ht="15">
      <c r="D3221" s="1288"/>
    </row>
    <row r="3222" ht="15">
      <c r="D3222" s="1288"/>
    </row>
    <row r="3223" ht="15">
      <c r="D3223" s="1288"/>
    </row>
    <row r="3224" ht="15">
      <c r="D3224" s="1288"/>
    </row>
    <row r="3225" ht="15">
      <c r="D3225" s="1288"/>
    </row>
    <row r="3226" ht="15">
      <c r="D3226" s="1288"/>
    </row>
    <row r="3227" ht="15">
      <c r="D3227" s="1288"/>
    </row>
    <row r="3228" ht="15">
      <c r="D3228" s="1288"/>
    </row>
    <row r="3229" ht="15">
      <c r="D3229" s="1288"/>
    </row>
    <row r="3230" ht="15">
      <c r="D3230" s="1288"/>
    </row>
    <row r="3231" ht="15">
      <c r="D3231" s="1288"/>
    </row>
    <row r="3232" ht="15">
      <c r="D3232" s="1288"/>
    </row>
    <row r="3233" ht="15">
      <c r="D3233" s="1288"/>
    </row>
    <row r="3234" ht="15">
      <c r="D3234" s="1288"/>
    </row>
    <row r="3235" ht="15">
      <c r="D3235" s="1288"/>
    </row>
    <row r="3236" ht="15">
      <c r="D3236" s="1288"/>
    </row>
    <row r="3237" ht="15">
      <c r="D3237" s="1288"/>
    </row>
    <row r="3238" ht="15">
      <c r="D3238" s="1288"/>
    </row>
    <row r="3239" ht="15">
      <c r="D3239" s="1288"/>
    </row>
    <row r="3240" ht="15">
      <c r="D3240" s="1288"/>
    </row>
    <row r="3241" ht="15">
      <c r="D3241" s="1288"/>
    </row>
    <row r="3242" ht="15">
      <c r="D3242" s="1288"/>
    </row>
    <row r="3243" ht="15">
      <c r="D3243" s="1288"/>
    </row>
    <row r="3244" ht="15">
      <c r="D3244" s="1288"/>
    </row>
    <row r="3245" ht="15">
      <c r="D3245" s="1288"/>
    </row>
    <row r="3246" ht="15">
      <c r="D3246" s="1288"/>
    </row>
    <row r="3247" ht="15">
      <c r="D3247" s="1288"/>
    </row>
    <row r="3248" ht="15">
      <c r="D3248" s="1288"/>
    </row>
    <row r="3249" ht="15">
      <c r="D3249" s="1288"/>
    </row>
    <row r="3250" ht="15">
      <c r="D3250" s="1288"/>
    </row>
    <row r="3251" ht="15">
      <c r="D3251" s="1288"/>
    </row>
    <row r="3252" ht="15">
      <c r="D3252" s="1288"/>
    </row>
    <row r="3253" ht="15">
      <c r="D3253" s="1288"/>
    </row>
    <row r="3254" ht="15">
      <c r="D3254" s="1288"/>
    </row>
    <row r="3255" ht="15">
      <c r="D3255" s="1288"/>
    </row>
    <row r="3256" ht="15">
      <c r="D3256" s="1288"/>
    </row>
    <row r="3257" ht="15">
      <c r="D3257" s="1288"/>
    </row>
    <row r="3258" ht="15">
      <c r="D3258" s="1288"/>
    </row>
    <row r="3259" ht="15">
      <c r="D3259" s="1288"/>
    </row>
    <row r="3260" ht="15">
      <c r="D3260" s="1288"/>
    </row>
    <row r="3261" ht="15">
      <c r="D3261" s="1288"/>
    </row>
    <row r="3262" ht="15">
      <c r="D3262" s="1288"/>
    </row>
    <row r="3263" ht="15">
      <c r="D3263" s="1288"/>
    </row>
    <row r="3264" ht="15">
      <c r="D3264" s="1288"/>
    </row>
    <row r="3265" ht="15">
      <c r="D3265" s="1288"/>
    </row>
    <row r="3266" ht="15">
      <c r="D3266" s="1288"/>
    </row>
    <row r="3267" ht="15">
      <c r="D3267" s="1288"/>
    </row>
    <row r="3268" ht="15">
      <c r="D3268" s="1288"/>
    </row>
    <row r="3269" ht="15">
      <c r="D3269" s="1288"/>
    </row>
    <row r="3270" ht="15">
      <c r="D3270" s="1288"/>
    </row>
    <row r="3271" ht="15">
      <c r="D3271" s="1288"/>
    </row>
    <row r="3272" ht="15">
      <c r="D3272" s="1288"/>
    </row>
    <row r="3273" ht="15">
      <c r="D3273" s="1288"/>
    </row>
    <row r="3274" ht="15">
      <c r="D3274" s="1288"/>
    </row>
    <row r="3275" ht="15">
      <c r="D3275" s="1288"/>
    </row>
    <row r="3276" ht="15">
      <c r="D3276" s="1288"/>
    </row>
    <row r="3277" ht="15">
      <c r="D3277" s="1288"/>
    </row>
    <row r="3278" ht="15">
      <c r="D3278" s="1288"/>
    </row>
    <row r="3279" ht="15">
      <c r="D3279" s="1288"/>
    </row>
    <row r="3280" ht="15">
      <c r="D3280" s="1288"/>
    </row>
    <row r="3281" ht="15">
      <c r="D3281" s="1288"/>
    </row>
    <row r="3282" ht="15">
      <c r="D3282" s="1288"/>
    </row>
    <row r="3283" ht="15">
      <c r="D3283" s="1288"/>
    </row>
    <row r="3284" ht="15">
      <c r="D3284" s="1288"/>
    </row>
    <row r="3285" ht="15">
      <c r="D3285" s="1288"/>
    </row>
    <row r="3286" ht="15">
      <c r="D3286" s="1288"/>
    </row>
    <row r="3287" ht="15">
      <c r="D3287" s="1288"/>
    </row>
    <row r="3288" ht="15">
      <c r="D3288" s="1288"/>
    </row>
    <row r="3289" ht="15">
      <c r="D3289" s="1288"/>
    </row>
    <row r="3290" ht="15">
      <c r="D3290" s="1288"/>
    </row>
    <row r="3291" ht="15">
      <c r="D3291" s="1288"/>
    </row>
    <row r="3292" ht="15">
      <c r="D3292" s="1288"/>
    </row>
    <row r="3293" ht="15">
      <c r="D3293" s="1288"/>
    </row>
    <row r="3294" ht="15">
      <c r="D3294" s="1288"/>
    </row>
    <row r="3295" ht="15">
      <c r="D3295" s="1288"/>
    </row>
    <row r="3296" ht="15">
      <c r="D3296" s="1288"/>
    </row>
    <row r="3297" ht="15">
      <c r="D3297" s="1288"/>
    </row>
    <row r="3298" ht="15">
      <c r="D3298" s="1288"/>
    </row>
    <row r="3299" ht="15">
      <c r="D3299" s="1288"/>
    </row>
    <row r="3300" ht="15">
      <c r="D3300" s="1288"/>
    </row>
    <row r="3301" ht="15">
      <c r="D3301" s="1288"/>
    </row>
    <row r="3302" ht="15">
      <c r="D3302" s="1288"/>
    </row>
    <row r="3303" ht="15">
      <c r="D3303" s="1288"/>
    </row>
    <row r="3304" ht="15">
      <c r="D3304" s="1288"/>
    </row>
    <row r="3305" ht="15">
      <c r="D3305" s="1288"/>
    </row>
    <row r="3306" ht="15">
      <c r="D3306" s="1288"/>
    </row>
    <row r="3307" ht="15">
      <c r="D3307" s="1288"/>
    </row>
    <row r="3308" ht="15">
      <c r="D3308" s="1288"/>
    </row>
    <row r="3309" ht="15">
      <c r="D3309" s="1288"/>
    </row>
    <row r="3310" ht="15">
      <c r="D3310" s="1288"/>
    </row>
    <row r="3311" ht="15">
      <c r="D3311" s="1288"/>
    </row>
    <row r="3312" ht="15">
      <c r="D3312" s="1288"/>
    </row>
    <row r="3313" ht="15">
      <c r="D3313" s="1288"/>
    </row>
    <row r="3314" ht="15">
      <c r="D3314" s="1288"/>
    </row>
    <row r="3315" ht="15">
      <c r="D3315" s="1288"/>
    </row>
    <row r="3316" ht="15">
      <c r="D3316" s="1288"/>
    </row>
    <row r="3317" ht="15">
      <c r="D3317" s="1288"/>
    </row>
    <row r="3318" ht="15">
      <c r="D3318" s="1288"/>
    </row>
    <row r="3319" ht="15">
      <c r="D3319" s="1288"/>
    </row>
    <row r="3320" ht="15">
      <c r="D3320" s="1288"/>
    </row>
    <row r="3321" ht="15">
      <c r="D3321" s="1288"/>
    </row>
    <row r="3322" ht="15">
      <c r="D3322" s="1288"/>
    </row>
    <row r="3323" ht="15">
      <c r="D3323" s="1288"/>
    </row>
    <row r="3324" ht="15">
      <c r="D3324" s="1288"/>
    </row>
    <row r="3325" ht="15">
      <c r="D3325" s="1288"/>
    </row>
    <row r="3326" ht="15">
      <c r="D3326" s="1288"/>
    </row>
    <row r="3327" ht="15">
      <c r="D3327" s="1288"/>
    </row>
    <row r="3328" ht="15">
      <c r="D3328" s="1288"/>
    </row>
    <row r="3329" ht="15">
      <c r="D3329" s="1288"/>
    </row>
    <row r="3330" ht="15">
      <c r="D3330" s="1288"/>
    </row>
    <row r="3331" ht="15">
      <c r="D3331" s="1288"/>
    </row>
    <row r="3332" ht="15">
      <c r="D3332" s="1288"/>
    </row>
    <row r="3333" ht="15">
      <c r="D3333" s="1288"/>
    </row>
    <row r="3334" ht="15">
      <c r="D3334" s="1288"/>
    </row>
    <row r="3335" ht="15">
      <c r="D3335" s="1288"/>
    </row>
    <row r="3336" ht="15">
      <c r="D3336" s="1288"/>
    </row>
    <row r="3337" ht="15">
      <c r="D3337" s="1288"/>
    </row>
    <row r="3338" ht="15">
      <c r="D3338" s="1288"/>
    </row>
    <row r="3339" ht="15">
      <c r="D3339" s="1288"/>
    </row>
    <row r="3340" ht="15">
      <c r="D3340" s="1288"/>
    </row>
    <row r="3341" ht="15">
      <c r="D3341" s="1288"/>
    </row>
    <row r="3342" ht="15">
      <c r="D3342" s="1288"/>
    </row>
    <row r="3343" ht="15">
      <c r="D3343" s="1288"/>
    </row>
    <row r="3344" ht="15">
      <c r="D3344" s="1288"/>
    </row>
    <row r="3345" ht="15">
      <c r="D3345" s="1288"/>
    </row>
    <row r="3346" ht="15">
      <c r="D3346" s="1288"/>
    </row>
    <row r="3347" ht="15">
      <c r="D3347" s="1288"/>
    </row>
    <row r="3348" ht="15">
      <c r="D3348" s="1288"/>
    </row>
    <row r="3349" ht="15">
      <c r="D3349" s="1288"/>
    </row>
    <row r="3350" ht="15">
      <c r="D3350" s="1288"/>
    </row>
    <row r="3351" ht="15">
      <c r="D3351" s="1288"/>
    </row>
    <row r="3352" ht="15">
      <c r="D3352" s="1288"/>
    </row>
    <row r="3353" ht="15">
      <c r="D3353" s="1288"/>
    </row>
    <row r="3354" ht="15">
      <c r="D3354" s="1288"/>
    </row>
    <row r="3355" ht="15">
      <c r="D3355" s="1288"/>
    </row>
    <row r="3356" ht="15">
      <c r="D3356" s="1288"/>
    </row>
    <row r="3357" ht="15">
      <c r="D3357" s="1288"/>
    </row>
    <row r="3358" ht="15">
      <c r="D3358" s="1288"/>
    </row>
    <row r="3359" ht="15">
      <c r="D3359" s="1288"/>
    </row>
    <row r="3360" ht="15">
      <c r="D3360" s="1288"/>
    </row>
    <row r="3361" ht="15">
      <c r="D3361" s="1288"/>
    </row>
    <row r="3362" ht="15">
      <c r="D3362" s="1288"/>
    </row>
    <row r="3363" ht="15">
      <c r="D3363" s="1288"/>
    </row>
    <row r="3364" ht="15">
      <c r="D3364" s="1288"/>
    </row>
    <row r="3365" ht="15">
      <c r="D3365" s="1288"/>
    </row>
    <row r="3366" ht="15">
      <c r="D3366" s="1288"/>
    </row>
    <row r="3367" ht="15">
      <c r="D3367" s="1288"/>
    </row>
    <row r="3368" ht="15">
      <c r="D3368" s="1288"/>
    </row>
    <row r="3369" ht="15">
      <c r="D3369" s="1288"/>
    </row>
    <row r="3370" ht="15">
      <c r="D3370" s="1288"/>
    </row>
    <row r="3371" ht="15">
      <c r="D3371" s="1288"/>
    </row>
    <row r="3372" ht="15">
      <c r="D3372" s="1288"/>
    </row>
    <row r="3373" ht="15">
      <c r="D3373" s="1288"/>
    </row>
    <row r="3374" ht="15">
      <c r="D3374" s="1288"/>
    </row>
    <row r="3375" ht="15">
      <c r="D3375" s="1288"/>
    </row>
    <row r="3376" ht="15">
      <c r="D3376" s="1288"/>
    </row>
    <row r="3377" ht="15">
      <c r="D3377" s="1288"/>
    </row>
    <row r="3378" ht="15">
      <c r="D3378" s="1288"/>
    </row>
    <row r="3379" ht="15">
      <c r="D3379" s="1288"/>
    </row>
    <row r="3380" ht="15">
      <c r="D3380" s="1288"/>
    </row>
    <row r="3381" ht="15">
      <c r="D3381" s="1288"/>
    </row>
    <row r="3382" ht="15">
      <c r="D3382" s="1288"/>
    </row>
    <row r="3383" ht="15">
      <c r="D3383" s="1288"/>
    </row>
    <row r="3384" ht="15">
      <c r="D3384" s="1288"/>
    </row>
    <row r="3385" ht="15">
      <c r="D3385" s="1288"/>
    </row>
    <row r="3386" ht="15">
      <c r="D3386" s="1288"/>
    </row>
    <row r="3387" ht="15">
      <c r="D3387" s="1288"/>
    </row>
    <row r="3388" ht="15">
      <c r="D3388" s="1288"/>
    </row>
    <row r="3389" ht="15">
      <c r="D3389" s="1288"/>
    </row>
    <row r="3390" ht="15">
      <c r="D3390" s="1288"/>
    </row>
    <row r="3391" ht="15">
      <c r="D3391" s="1288"/>
    </row>
    <row r="3392" ht="15">
      <c r="D3392" s="1288"/>
    </row>
    <row r="3393" ht="15">
      <c r="D3393" s="1288"/>
    </row>
    <row r="3394" ht="15">
      <c r="D3394" s="1288"/>
    </row>
    <row r="3395" ht="15">
      <c r="D3395" s="1288"/>
    </row>
    <row r="3396" ht="15">
      <c r="D3396" s="1288"/>
    </row>
    <row r="3397" ht="15">
      <c r="D3397" s="1288"/>
    </row>
    <row r="3398" ht="15">
      <c r="D3398" s="1288"/>
    </row>
    <row r="3399" ht="15">
      <c r="D3399" s="1288"/>
    </row>
    <row r="3400" ht="15">
      <c r="D3400" s="1288"/>
    </row>
    <row r="3401" ht="15">
      <c r="D3401" s="1288"/>
    </row>
    <row r="3402" ht="15">
      <c r="D3402" s="1288"/>
    </row>
    <row r="3403" ht="15">
      <c r="D3403" s="1288"/>
    </row>
    <row r="3404" ht="15">
      <c r="D3404" s="1288"/>
    </row>
    <row r="3405" ht="15">
      <c r="D3405" s="1288"/>
    </row>
    <row r="3406" ht="15">
      <c r="D3406" s="1288"/>
    </row>
    <row r="3407" ht="15">
      <c r="D3407" s="1288"/>
    </row>
    <row r="3408" ht="15">
      <c r="D3408" s="1288"/>
    </row>
    <row r="3409" ht="15">
      <c r="D3409" s="1288"/>
    </row>
    <row r="3410" ht="15">
      <c r="D3410" s="1288"/>
    </row>
    <row r="3411" ht="15">
      <c r="D3411" s="1288"/>
    </row>
    <row r="3412" ht="15">
      <c r="D3412" s="1288"/>
    </row>
    <row r="3413" ht="15">
      <c r="D3413" s="1288"/>
    </row>
    <row r="3414" ht="15">
      <c r="D3414" s="1288"/>
    </row>
    <row r="3415" ht="15">
      <c r="D3415" s="1288"/>
    </row>
    <row r="3416" ht="15">
      <c r="D3416" s="1288"/>
    </row>
    <row r="3417" ht="15">
      <c r="D3417" s="1288"/>
    </row>
    <row r="3418" ht="15">
      <c r="D3418" s="1288"/>
    </row>
    <row r="3419" ht="15">
      <c r="D3419" s="1288"/>
    </row>
    <row r="3420" ht="15">
      <c r="D3420" s="1288"/>
    </row>
    <row r="3421" ht="15">
      <c r="D3421" s="1288"/>
    </row>
    <row r="3422" ht="15">
      <c r="D3422" s="1288"/>
    </row>
    <row r="3423" ht="15">
      <c r="D3423" s="1288"/>
    </row>
    <row r="3424" ht="15">
      <c r="D3424" s="1288"/>
    </row>
    <row r="3425" ht="15">
      <c r="D3425" s="1288"/>
    </row>
    <row r="3426" ht="15">
      <c r="D3426" s="1288"/>
    </row>
    <row r="3427" ht="15">
      <c r="D3427" s="1288"/>
    </row>
    <row r="3428" ht="15">
      <c r="D3428" s="1288"/>
    </row>
    <row r="3429" ht="15">
      <c r="D3429" s="1288"/>
    </row>
    <row r="3430" ht="15">
      <c r="D3430" s="1288"/>
    </row>
    <row r="3431" ht="15">
      <c r="D3431" s="1288"/>
    </row>
    <row r="3432" ht="15">
      <c r="D3432" s="1288"/>
    </row>
    <row r="3433" ht="15">
      <c r="D3433" s="1288"/>
    </row>
    <row r="3434" ht="15">
      <c r="D3434" s="1288"/>
    </row>
    <row r="3435" ht="15">
      <c r="D3435" s="1288"/>
    </row>
    <row r="3436" ht="15">
      <c r="D3436" s="1288"/>
    </row>
    <row r="3437" ht="15">
      <c r="D3437" s="1288"/>
    </row>
    <row r="3438" ht="15">
      <c r="D3438" s="1288"/>
    </row>
    <row r="3439" ht="15">
      <c r="D3439" s="1288"/>
    </row>
    <row r="3440" ht="15">
      <c r="D3440" s="1288"/>
    </row>
    <row r="3441" ht="15">
      <c r="D3441" s="1288"/>
    </row>
    <row r="3442" ht="15">
      <c r="D3442" s="1288"/>
    </row>
    <row r="3443" ht="15">
      <c r="D3443" s="1288"/>
    </row>
    <row r="3444" ht="15">
      <c r="D3444" s="1288"/>
    </row>
    <row r="3445" ht="15">
      <c r="D3445" s="1288"/>
    </row>
    <row r="3446" ht="15">
      <c r="D3446" s="1288"/>
    </row>
    <row r="3447" ht="15">
      <c r="D3447" s="1288"/>
    </row>
    <row r="3448" ht="15">
      <c r="D3448" s="1288"/>
    </row>
    <row r="3449" ht="15">
      <c r="D3449" s="1288"/>
    </row>
    <row r="3450" ht="15">
      <c r="D3450" s="1288"/>
    </row>
    <row r="3451" ht="15">
      <c r="D3451" s="1288"/>
    </row>
    <row r="3452" ht="15">
      <c r="D3452" s="1288"/>
    </row>
    <row r="3453" ht="15">
      <c r="D3453" s="1288"/>
    </row>
    <row r="3454" ht="15">
      <c r="D3454" s="1288"/>
    </row>
    <row r="3455" ht="15">
      <c r="D3455" s="1288"/>
    </row>
    <row r="3456" ht="15">
      <c r="D3456" s="1288"/>
    </row>
    <row r="3457" ht="15">
      <c r="D3457" s="1288"/>
    </row>
    <row r="3458" ht="15">
      <c r="D3458" s="1288"/>
    </row>
    <row r="3459" ht="15">
      <c r="D3459" s="1288"/>
    </row>
    <row r="3460" ht="15">
      <c r="D3460" s="1288"/>
    </row>
    <row r="3461" ht="15">
      <c r="D3461" s="1288"/>
    </row>
    <row r="3462" ht="15">
      <c r="D3462" s="1288"/>
    </row>
    <row r="3463" ht="15">
      <c r="D3463" s="1288"/>
    </row>
    <row r="3464" ht="15">
      <c r="D3464" s="1288"/>
    </row>
    <row r="3465" ht="15">
      <c r="D3465" s="1288"/>
    </row>
    <row r="3466" ht="15">
      <c r="D3466" s="1288"/>
    </row>
    <row r="3467" ht="15">
      <c r="D3467" s="1288"/>
    </row>
    <row r="3468" ht="15">
      <c r="D3468" s="1288"/>
    </row>
    <row r="3469" ht="15">
      <c r="D3469" s="1288"/>
    </row>
    <row r="3470" ht="15">
      <c r="D3470" s="1288"/>
    </row>
    <row r="3471" ht="15">
      <c r="D3471" s="1288"/>
    </row>
    <row r="3472" ht="15">
      <c r="D3472" s="1288"/>
    </row>
    <row r="3473" ht="15">
      <c r="D3473" s="1288"/>
    </row>
    <row r="3474" ht="15">
      <c r="D3474" s="1288"/>
    </row>
    <row r="3475" ht="15">
      <c r="D3475" s="1288"/>
    </row>
    <row r="3476" ht="15">
      <c r="D3476" s="1288"/>
    </row>
    <row r="3477" ht="15">
      <c r="D3477" s="1288"/>
    </row>
    <row r="3478" ht="15">
      <c r="D3478" s="1288"/>
    </row>
    <row r="3479" ht="15">
      <c r="D3479" s="1288"/>
    </row>
    <row r="3480" ht="15">
      <c r="D3480" s="1288"/>
    </row>
    <row r="3481" ht="15">
      <c r="D3481" s="1288"/>
    </row>
    <row r="3482" ht="15">
      <c r="D3482" s="1288"/>
    </row>
    <row r="3483" ht="15">
      <c r="D3483" s="1288"/>
    </row>
    <row r="3484" ht="15">
      <c r="D3484" s="1288"/>
    </row>
    <row r="3485" ht="15">
      <c r="D3485" s="1288"/>
    </row>
    <row r="3486" ht="15">
      <c r="D3486" s="1288"/>
    </row>
    <row r="3487" ht="15">
      <c r="D3487" s="1288"/>
    </row>
    <row r="3488" ht="15">
      <c r="D3488" s="1288"/>
    </row>
    <row r="3489" ht="15">
      <c r="D3489" s="1288"/>
    </row>
    <row r="3490" ht="15">
      <c r="D3490" s="1288"/>
    </row>
    <row r="3491" ht="15">
      <c r="D3491" s="1288"/>
    </row>
    <row r="3492" ht="15">
      <c r="D3492" s="1288"/>
    </row>
    <row r="3493" ht="15">
      <c r="D3493" s="1288"/>
    </row>
    <row r="3494" ht="15">
      <c r="D3494" s="1288"/>
    </row>
    <row r="3495" ht="15">
      <c r="D3495" s="1288"/>
    </row>
    <row r="3496" ht="15">
      <c r="D3496" s="1288"/>
    </row>
    <row r="3497" ht="15">
      <c r="D3497" s="1288"/>
    </row>
    <row r="3498" ht="15">
      <c r="D3498" s="1288"/>
    </row>
    <row r="3499" ht="15">
      <c r="D3499" s="1288"/>
    </row>
    <row r="3500" ht="15">
      <c r="D3500" s="1288"/>
    </row>
    <row r="3501" ht="15">
      <c r="D3501" s="1288"/>
    </row>
    <row r="3502" ht="15">
      <c r="D3502" s="1288"/>
    </row>
    <row r="3503" ht="15">
      <c r="D3503" s="1288"/>
    </row>
    <row r="3504" ht="15">
      <c r="D3504" s="1288"/>
    </row>
    <row r="3505" ht="15">
      <c r="D3505" s="1288"/>
    </row>
    <row r="3506" ht="15">
      <c r="D3506" s="1288"/>
    </row>
    <row r="3507" ht="15">
      <c r="D3507" s="1288"/>
    </row>
    <row r="3508" ht="15">
      <c r="D3508" s="1288"/>
    </row>
    <row r="3509" ht="15">
      <c r="D3509" s="1288"/>
    </row>
    <row r="3510" ht="15">
      <c r="D3510" s="1288"/>
    </row>
    <row r="3511" ht="15">
      <c r="D3511" s="1288"/>
    </row>
    <row r="3512" ht="15">
      <c r="D3512" s="1288"/>
    </row>
    <row r="3513" ht="15">
      <c r="D3513" s="1288"/>
    </row>
    <row r="3514" ht="15">
      <c r="D3514" s="1288"/>
    </row>
    <row r="3515" ht="15">
      <c r="D3515" s="1288"/>
    </row>
    <row r="3516" ht="15">
      <c r="D3516" s="1288"/>
    </row>
    <row r="3517" ht="15">
      <c r="D3517" s="1288"/>
    </row>
    <row r="3518" ht="15">
      <c r="D3518" s="1288"/>
    </row>
    <row r="3519" ht="15">
      <c r="D3519" s="1288"/>
    </row>
    <row r="3520" ht="15">
      <c r="D3520" s="1288"/>
    </row>
    <row r="3521" ht="15">
      <c r="D3521" s="1288"/>
    </row>
    <row r="3522" ht="15">
      <c r="D3522" s="1288"/>
    </row>
    <row r="3523" ht="15">
      <c r="D3523" s="1288"/>
    </row>
    <row r="3524" ht="15">
      <c r="D3524" s="1288"/>
    </row>
    <row r="3525" ht="15">
      <c r="D3525" s="1288"/>
    </row>
    <row r="3526" ht="15">
      <c r="D3526" s="1288"/>
    </row>
    <row r="3527" ht="15">
      <c r="D3527" s="1288"/>
    </row>
    <row r="3528" ht="15">
      <c r="D3528" s="1288"/>
    </row>
    <row r="3529" ht="15">
      <c r="D3529" s="1288"/>
    </row>
    <row r="3530" ht="15">
      <c r="D3530" s="1288"/>
    </row>
    <row r="3531" ht="15">
      <c r="D3531" s="1288"/>
    </row>
    <row r="3532" ht="15">
      <c r="D3532" s="1288"/>
    </row>
    <row r="3533" ht="15">
      <c r="D3533" s="1288"/>
    </row>
    <row r="3534" ht="15">
      <c r="D3534" s="1288"/>
    </row>
    <row r="3535" ht="15">
      <c r="D3535" s="1288"/>
    </row>
    <row r="3536" ht="15">
      <c r="D3536" s="1288"/>
    </row>
    <row r="3537" ht="15">
      <c r="D3537" s="1288"/>
    </row>
    <row r="3538" ht="15">
      <c r="D3538" s="1288"/>
    </row>
    <row r="3539" ht="15">
      <c r="D3539" s="1288"/>
    </row>
    <row r="3540" ht="15">
      <c r="D3540" s="1288"/>
    </row>
    <row r="3541" ht="15">
      <c r="D3541" s="1288"/>
    </row>
    <row r="3542" ht="15">
      <c r="D3542" s="1288"/>
    </row>
    <row r="3543" ht="15">
      <c r="D3543" s="1288"/>
    </row>
    <row r="3544" ht="15">
      <c r="D3544" s="1288"/>
    </row>
    <row r="3545" ht="15">
      <c r="D3545" s="1288"/>
    </row>
    <row r="3546" ht="15">
      <c r="D3546" s="1288"/>
    </row>
    <row r="3547" ht="15">
      <c r="D3547" s="1288"/>
    </row>
    <row r="3548" ht="15">
      <c r="D3548" s="1288"/>
    </row>
    <row r="3549" ht="15">
      <c r="D3549" s="1288"/>
    </row>
    <row r="3550" ht="15">
      <c r="D3550" s="1288"/>
    </row>
    <row r="3551" ht="15">
      <c r="D3551" s="1288"/>
    </row>
    <row r="3552" ht="15">
      <c r="D3552" s="1288"/>
    </row>
    <row r="3553" ht="15">
      <c r="D3553" s="1288"/>
    </row>
    <row r="3554" ht="15">
      <c r="D3554" s="1288"/>
    </row>
    <row r="3555" ht="15">
      <c r="D3555" s="1288"/>
    </row>
    <row r="3556" ht="15">
      <c r="D3556" s="1288"/>
    </row>
    <row r="3557" ht="15">
      <c r="D3557" s="1288"/>
    </row>
    <row r="3558" ht="15">
      <c r="D3558" s="1288"/>
    </row>
    <row r="3559" ht="15">
      <c r="D3559" s="1288"/>
    </row>
    <row r="3560" ht="15">
      <c r="D3560" s="1288"/>
    </row>
    <row r="3561" ht="15">
      <c r="D3561" s="1288"/>
    </row>
    <row r="3562" ht="15">
      <c r="D3562" s="1288"/>
    </row>
    <row r="3563" ht="15">
      <c r="D3563" s="1288"/>
    </row>
    <row r="3564" ht="15">
      <c r="D3564" s="1288"/>
    </row>
    <row r="3565" ht="15">
      <c r="D3565" s="1288"/>
    </row>
    <row r="3566" ht="15">
      <c r="D3566" s="1288"/>
    </row>
    <row r="3567" ht="15">
      <c r="D3567" s="1288"/>
    </row>
    <row r="3568" ht="15">
      <c r="D3568" s="1288"/>
    </row>
    <row r="3569" ht="15">
      <c r="D3569" s="1288"/>
    </row>
    <row r="3570" ht="15">
      <c r="D3570" s="1288"/>
    </row>
    <row r="3571" ht="15">
      <c r="D3571" s="1288"/>
    </row>
    <row r="3572" ht="15">
      <c r="D3572" s="1288"/>
    </row>
    <row r="3573" ht="15">
      <c r="D3573" s="1288"/>
    </row>
    <row r="3574" ht="15">
      <c r="D3574" s="1288"/>
    </row>
    <row r="3575" ht="15">
      <c r="D3575" s="1288"/>
    </row>
    <row r="3576" ht="15">
      <c r="D3576" s="1288"/>
    </row>
    <row r="3577" ht="15">
      <c r="D3577" s="1288"/>
    </row>
    <row r="3578" ht="15">
      <c r="D3578" s="1288"/>
    </row>
    <row r="3579" ht="15">
      <c r="D3579" s="1288"/>
    </row>
    <row r="3580" ht="15">
      <c r="D3580" s="1288"/>
    </row>
    <row r="3581" ht="15">
      <c r="D3581" s="1288"/>
    </row>
    <row r="3582" ht="15">
      <c r="D3582" s="1288"/>
    </row>
    <row r="3583" ht="15">
      <c r="D3583" s="1288"/>
    </row>
    <row r="3584" ht="15">
      <c r="D3584" s="1288"/>
    </row>
    <row r="3585" ht="15">
      <c r="D3585" s="1288"/>
    </row>
    <row r="3586" ht="15">
      <c r="D3586" s="1288"/>
    </row>
    <row r="3587" ht="15">
      <c r="D3587" s="1288"/>
    </row>
    <row r="3588" ht="15">
      <c r="D3588" s="1288"/>
    </row>
    <row r="3589" ht="15">
      <c r="D3589" s="1288"/>
    </row>
    <row r="3590" ht="15">
      <c r="D3590" s="1288"/>
    </row>
    <row r="3591" ht="15">
      <c r="D3591" s="1288"/>
    </row>
    <row r="3592" ht="15">
      <c r="D3592" s="1288"/>
    </row>
    <row r="3593" ht="15">
      <c r="D3593" s="1288"/>
    </row>
    <row r="3594" ht="15">
      <c r="D3594" s="1288"/>
    </row>
    <row r="3595" ht="15">
      <c r="D3595" s="1288"/>
    </row>
    <row r="3596" ht="15">
      <c r="D3596" s="1288"/>
    </row>
    <row r="3597" ht="15">
      <c r="D3597" s="1288"/>
    </row>
    <row r="3598" ht="15">
      <c r="D3598" s="1288"/>
    </row>
    <row r="3599" ht="15">
      <c r="D3599" s="1288"/>
    </row>
    <row r="3600" ht="15">
      <c r="D3600" s="1288"/>
    </row>
    <row r="3601" ht="15">
      <c r="D3601" s="1288"/>
    </row>
    <row r="3602" ht="15">
      <c r="D3602" s="1288"/>
    </row>
    <row r="3603" ht="15">
      <c r="D3603" s="1288"/>
    </row>
    <row r="3604" ht="15">
      <c r="D3604" s="1288"/>
    </row>
    <row r="3605" ht="15">
      <c r="D3605" s="1288"/>
    </row>
    <row r="3606" ht="15">
      <c r="D3606" s="1288"/>
    </row>
    <row r="3607" ht="15">
      <c r="D3607" s="1288"/>
    </row>
    <row r="3608" ht="15">
      <c r="D3608" s="1288"/>
    </row>
    <row r="3609" ht="15">
      <c r="D3609" s="1288"/>
    </row>
    <row r="3610" ht="15">
      <c r="D3610" s="1288"/>
    </row>
    <row r="3611" ht="15">
      <c r="D3611" s="1288"/>
    </row>
    <row r="3612" ht="15">
      <c r="D3612" s="1288"/>
    </row>
    <row r="3613" ht="15">
      <c r="D3613" s="1288"/>
    </row>
    <row r="3614" ht="15">
      <c r="D3614" s="1288"/>
    </row>
    <row r="3615" ht="15">
      <c r="D3615" s="1288"/>
    </row>
    <row r="3616" ht="15">
      <c r="D3616" s="1288"/>
    </row>
    <row r="3617" ht="15">
      <c r="D3617" s="1288"/>
    </row>
    <row r="3618" ht="15">
      <c r="D3618" s="1288"/>
    </row>
    <row r="3619" ht="15">
      <c r="D3619" s="1288"/>
    </row>
    <row r="3620" ht="15">
      <c r="D3620" s="1288"/>
    </row>
    <row r="3621" ht="15">
      <c r="D3621" s="1288"/>
    </row>
    <row r="3622" ht="15">
      <c r="D3622" s="1288"/>
    </row>
    <row r="3623" ht="15">
      <c r="D3623" s="1288"/>
    </row>
    <row r="3624" ht="15">
      <c r="D3624" s="1288"/>
    </row>
    <row r="3625" ht="15">
      <c r="D3625" s="1288"/>
    </row>
    <row r="3626" ht="15">
      <c r="D3626" s="1288"/>
    </row>
    <row r="3627" ht="15">
      <c r="D3627" s="1288"/>
    </row>
    <row r="3628" ht="15">
      <c r="D3628" s="1288"/>
    </row>
    <row r="3629" ht="15">
      <c r="D3629" s="1288"/>
    </row>
    <row r="3630" ht="15">
      <c r="D3630" s="1288"/>
    </row>
    <row r="3631" ht="15">
      <c r="D3631" s="1288"/>
    </row>
    <row r="3632" ht="15">
      <c r="D3632" s="1288"/>
    </row>
    <row r="3633" ht="15">
      <c r="D3633" s="1288"/>
    </row>
    <row r="3634" ht="15">
      <c r="D3634" s="1288"/>
    </row>
    <row r="3635" ht="15">
      <c r="D3635" s="1288"/>
    </row>
    <row r="3636" ht="15">
      <c r="D3636" s="1288"/>
    </row>
    <row r="3637" ht="15">
      <c r="D3637" s="1288"/>
    </row>
    <row r="3638" ht="15">
      <c r="D3638" s="1288"/>
    </row>
    <row r="3639" ht="15">
      <c r="D3639" s="1288"/>
    </row>
    <row r="3640" ht="15">
      <c r="D3640" s="1288"/>
    </row>
    <row r="3641" ht="15">
      <c r="D3641" s="1288"/>
    </row>
    <row r="3642" ht="15">
      <c r="D3642" s="1288"/>
    </row>
    <row r="3643" ht="15">
      <c r="D3643" s="1288"/>
    </row>
    <row r="3644" ht="15">
      <c r="D3644" s="1288"/>
    </row>
    <row r="3645" ht="15">
      <c r="D3645" s="1288"/>
    </row>
    <row r="3646" ht="15">
      <c r="D3646" s="1288"/>
    </row>
    <row r="3647" ht="15">
      <c r="D3647" s="1288"/>
    </row>
    <row r="3648" ht="15">
      <c r="D3648" s="1288"/>
    </row>
    <row r="3649" ht="15">
      <c r="D3649" s="1288"/>
    </row>
    <row r="3650" ht="15">
      <c r="D3650" s="1288"/>
    </row>
    <row r="3651" ht="15">
      <c r="D3651" s="1288"/>
    </row>
    <row r="3652" ht="15">
      <c r="D3652" s="1288"/>
    </row>
    <row r="3653" ht="15">
      <c r="D3653" s="1288"/>
    </row>
    <row r="3654" ht="15">
      <c r="D3654" s="1288"/>
    </row>
    <row r="3655" ht="15">
      <c r="D3655" s="1288"/>
    </row>
    <row r="3656" ht="15">
      <c r="D3656" s="1288"/>
    </row>
    <row r="3657" ht="15">
      <c r="D3657" s="1288"/>
    </row>
    <row r="3658" ht="15">
      <c r="D3658" s="1288"/>
    </row>
    <row r="3659" ht="15">
      <c r="D3659" s="1288"/>
    </row>
    <row r="3660" ht="15">
      <c r="D3660" s="1288"/>
    </row>
    <row r="3661" ht="15">
      <c r="D3661" s="1288"/>
    </row>
    <row r="3662" ht="15">
      <c r="D3662" s="1288"/>
    </row>
    <row r="3663" ht="15">
      <c r="D3663" s="1288"/>
    </row>
    <row r="3664" ht="15">
      <c r="D3664" s="1288"/>
    </row>
    <row r="3665" ht="15">
      <c r="D3665" s="1288"/>
    </row>
    <row r="3666" ht="15">
      <c r="D3666" s="1288"/>
    </row>
    <row r="3667" ht="15">
      <c r="D3667" s="1288"/>
    </row>
    <row r="3668" ht="15">
      <c r="D3668" s="1288"/>
    </row>
    <row r="3669" ht="15">
      <c r="D3669" s="1288"/>
    </row>
    <row r="3670" ht="15">
      <c r="D3670" s="1288"/>
    </row>
    <row r="3671" ht="15">
      <c r="D3671" s="1288"/>
    </row>
    <row r="3672" ht="15">
      <c r="D3672" s="1288"/>
    </row>
    <row r="3673" ht="15">
      <c r="D3673" s="1288"/>
    </row>
    <row r="3674" ht="15">
      <c r="D3674" s="1288"/>
    </row>
    <row r="3675" ht="15">
      <c r="D3675" s="1288"/>
    </row>
    <row r="3676" ht="15">
      <c r="D3676" s="1288"/>
    </row>
    <row r="3677" ht="15">
      <c r="D3677" s="1288"/>
    </row>
    <row r="3678" ht="15">
      <c r="D3678" s="1288"/>
    </row>
    <row r="3679" ht="15">
      <c r="D3679" s="1288"/>
    </row>
    <row r="3680" ht="15">
      <c r="D3680" s="1288"/>
    </row>
    <row r="3681" ht="15">
      <c r="D3681" s="1288"/>
    </row>
    <row r="3682" ht="15">
      <c r="D3682" s="1288"/>
    </row>
    <row r="3683" ht="15">
      <c r="D3683" s="1288"/>
    </row>
    <row r="3684" ht="15">
      <c r="D3684" s="1288"/>
    </row>
    <row r="3685" ht="15">
      <c r="D3685" s="1288"/>
    </row>
    <row r="3686" ht="15">
      <c r="D3686" s="1288"/>
    </row>
    <row r="3687" ht="15">
      <c r="D3687" s="1288"/>
    </row>
    <row r="3688" ht="15">
      <c r="D3688" s="1288"/>
    </row>
    <row r="3689" ht="15">
      <c r="D3689" s="1288"/>
    </row>
    <row r="3690" ht="15">
      <c r="D3690" s="1288"/>
    </row>
    <row r="3691" ht="15">
      <c r="D3691" s="1288"/>
    </row>
    <row r="3692" ht="15">
      <c r="D3692" s="1288"/>
    </row>
    <row r="3693" ht="15">
      <c r="D3693" s="1288"/>
    </row>
    <row r="3694" ht="15">
      <c r="D3694" s="1288"/>
    </row>
    <row r="3695" ht="15">
      <c r="D3695" s="1288"/>
    </row>
    <row r="3696" ht="15">
      <c r="D3696" s="1288"/>
    </row>
    <row r="3697" ht="15">
      <c r="D3697" s="1288"/>
    </row>
    <row r="3698" ht="15">
      <c r="D3698" s="1288"/>
    </row>
    <row r="3699" ht="15">
      <c r="D3699" s="1288"/>
    </row>
    <row r="3700" ht="15">
      <c r="D3700" s="1288"/>
    </row>
    <row r="3701" ht="15">
      <c r="D3701" s="1288"/>
    </row>
    <row r="3702" ht="15">
      <c r="D3702" s="1288"/>
    </row>
    <row r="3703" ht="15">
      <c r="D3703" s="1288"/>
    </row>
    <row r="3704" ht="15">
      <c r="D3704" s="1288"/>
    </row>
    <row r="3705" ht="15">
      <c r="D3705" s="1288"/>
    </row>
    <row r="3706" ht="15">
      <c r="D3706" s="1288"/>
    </row>
    <row r="3707" ht="15">
      <c r="D3707" s="1288"/>
    </row>
    <row r="3708" ht="15">
      <c r="D3708" s="1288"/>
    </row>
    <row r="3709" ht="15">
      <c r="D3709" s="1288"/>
    </row>
    <row r="3710" ht="15">
      <c r="D3710" s="1288"/>
    </row>
    <row r="3711" ht="15">
      <c r="D3711" s="1288"/>
    </row>
    <row r="3712" ht="15">
      <c r="D3712" s="1288"/>
    </row>
    <row r="3713" ht="15">
      <c r="D3713" s="1288"/>
    </row>
    <row r="3714" ht="15">
      <c r="D3714" s="1288"/>
    </row>
    <row r="3715" ht="15">
      <c r="D3715" s="1288"/>
    </row>
    <row r="3716" ht="15">
      <c r="D3716" s="1288"/>
    </row>
    <row r="3717" ht="15">
      <c r="D3717" s="1288"/>
    </row>
    <row r="3718" ht="15">
      <c r="D3718" s="1288"/>
    </row>
    <row r="3719" ht="15">
      <c r="D3719" s="1288"/>
    </row>
    <row r="3720" ht="15">
      <c r="D3720" s="1288"/>
    </row>
    <row r="3721" ht="15">
      <c r="D3721" s="1288"/>
    </row>
    <row r="3722" ht="15">
      <c r="D3722" s="1288"/>
    </row>
    <row r="3723" ht="15">
      <c r="D3723" s="1288"/>
    </row>
    <row r="3724" ht="15">
      <c r="D3724" s="1288"/>
    </row>
    <row r="3725" ht="15">
      <c r="D3725" s="1288"/>
    </row>
    <row r="3726" ht="15">
      <c r="D3726" s="1288"/>
    </row>
    <row r="3727" ht="15">
      <c r="D3727" s="1288"/>
    </row>
    <row r="3728" ht="15">
      <c r="D3728" s="1288"/>
    </row>
    <row r="3729" ht="15">
      <c r="D3729" s="1288"/>
    </row>
    <row r="3730" ht="15">
      <c r="D3730" s="1288"/>
    </row>
    <row r="3731" ht="15">
      <c r="D3731" s="1288"/>
    </row>
    <row r="3732" ht="15">
      <c r="D3732" s="1288"/>
    </row>
    <row r="3733" ht="15">
      <c r="D3733" s="1288"/>
    </row>
    <row r="3734" ht="15">
      <c r="D3734" s="1288"/>
    </row>
    <row r="3735" ht="15">
      <c r="D3735" s="1288"/>
    </row>
    <row r="3736" ht="15">
      <c r="D3736" s="1288"/>
    </row>
    <row r="3737" ht="15">
      <c r="D3737" s="1288"/>
    </row>
    <row r="3738" ht="15">
      <c r="D3738" s="1288"/>
    </row>
    <row r="3739" ht="15">
      <c r="D3739" s="1288"/>
    </row>
    <row r="3740" ht="15">
      <c r="D3740" s="1288"/>
    </row>
    <row r="3741" ht="15">
      <c r="D3741" s="1288"/>
    </row>
    <row r="3742" ht="15">
      <c r="D3742" s="1288"/>
    </row>
    <row r="3743" ht="15">
      <c r="D3743" s="1288"/>
    </row>
    <row r="3744" ht="15">
      <c r="D3744" s="1288"/>
    </row>
    <row r="3745" ht="15">
      <c r="D3745" s="1288"/>
    </row>
    <row r="3746" ht="15">
      <c r="D3746" s="1288"/>
    </row>
    <row r="3747" ht="15">
      <c r="D3747" s="1288"/>
    </row>
    <row r="3748" ht="15">
      <c r="D3748" s="1288"/>
    </row>
    <row r="3749" ht="15">
      <c r="D3749" s="1288"/>
    </row>
    <row r="3750" ht="15">
      <c r="D3750" s="1288"/>
    </row>
    <row r="3751" ht="15">
      <c r="D3751" s="1288"/>
    </row>
    <row r="3752" ht="15">
      <c r="D3752" s="1288"/>
    </row>
    <row r="3753" ht="15">
      <c r="D3753" s="1288"/>
    </row>
    <row r="3754" ht="15">
      <c r="D3754" s="1288"/>
    </row>
    <row r="3755" ht="15">
      <c r="D3755" s="1288"/>
    </row>
    <row r="3756" ht="15">
      <c r="D3756" s="1288"/>
    </row>
    <row r="3757" ht="15">
      <c r="D3757" s="1288"/>
    </row>
    <row r="3758" ht="15">
      <c r="D3758" s="1288"/>
    </row>
    <row r="3759" ht="15">
      <c r="D3759" s="1288"/>
    </row>
    <row r="3760" ht="15">
      <c r="D3760" s="1288"/>
    </row>
    <row r="3761" ht="15">
      <c r="D3761" s="1288"/>
    </row>
    <row r="3762" ht="15">
      <c r="D3762" s="1288"/>
    </row>
    <row r="3763" ht="15">
      <c r="D3763" s="1288"/>
    </row>
    <row r="3764" ht="15">
      <c r="D3764" s="1288"/>
    </row>
    <row r="3765" ht="15">
      <c r="D3765" s="1288"/>
    </row>
    <row r="3766" ht="15">
      <c r="D3766" s="1288"/>
    </row>
    <row r="3767" ht="15">
      <c r="D3767" s="1288"/>
    </row>
    <row r="3768" ht="15">
      <c r="D3768" s="1288"/>
    </row>
    <row r="3769" ht="15">
      <c r="D3769" s="1288"/>
    </row>
    <row r="3770" ht="15">
      <c r="D3770" s="1288"/>
    </row>
    <row r="3771" ht="15">
      <c r="D3771" s="1288"/>
    </row>
    <row r="3772" ht="15">
      <c r="D3772" s="1288"/>
    </row>
    <row r="3773" ht="15">
      <c r="D3773" s="1288"/>
    </row>
    <row r="3774" ht="15">
      <c r="D3774" s="1288"/>
    </row>
    <row r="3775" ht="15">
      <c r="D3775" s="1288"/>
    </row>
    <row r="3776" ht="15">
      <c r="D3776" s="1288"/>
    </row>
    <row r="3777" ht="15">
      <c r="D3777" s="1288"/>
    </row>
    <row r="3778" ht="15">
      <c r="D3778" s="1288"/>
    </row>
    <row r="3779" ht="15">
      <c r="D3779" s="1288"/>
    </row>
    <row r="3780" ht="15">
      <c r="D3780" s="1288"/>
    </row>
    <row r="3781" ht="15">
      <c r="D3781" s="1288"/>
    </row>
    <row r="3782" ht="15">
      <c r="D3782" s="1288"/>
    </row>
    <row r="3783" ht="15">
      <c r="D3783" s="1288"/>
    </row>
    <row r="3784" ht="15">
      <c r="D3784" s="1288"/>
    </row>
    <row r="3785" ht="15">
      <c r="D3785" s="1288"/>
    </row>
    <row r="3786" ht="15">
      <c r="D3786" s="1288"/>
    </row>
    <row r="3787" ht="15">
      <c r="D3787" s="1288"/>
    </row>
    <row r="3788" ht="15">
      <c r="D3788" s="1288"/>
    </row>
    <row r="3789" ht="15">
      <c r="D3789" s="1288"/>
    </row>
    <row r="3790" ht="15">
      <c r="D3790" s="1288"/>
    </row>
    <row r="3791" ht="15">
      <c r="D3791" s="1288"/>
    </row>
    <row r="3792" ht="15">
      <c r="D3792" s="1288"/>
    </row>
    <row r="3793" ht="15">
      <c r="D3793" s="1288"/>
    </row>
    <row r="3794" ht="15">
      <c r="D3794" s="1288"/>
    </row>
    <row r="3795" ht="15">
      <c r="D3795" s="1288"/>
    </row>
    <row r="3796" ht="15">
      <c r="D3796" s="1288"/>
    </row>
    <row r="3797" ht="15">
      <c r="D3797" s="1288"/>
    </row>
    <row r="3798" ht="15">
      <c r="D3798" s="1288"/>
    </row>
    <row r="3799" ht="15">
      <c r="D3799" s="1288"/>
    </row>
    <row r="3800" ht="15">
      <c r="D3800" s="1288"/>
    </row>
    <row r="3801" ht="15">
      <c r="D3801" s="1288"/>
    </row>
    <row r="3802" ht="15">
      <c r="D3802" s="1288"/>
    </row>
    <row r="3803" ht="15">
      <c r="D3803" s="1288"/>
    </row>
    <row r="3804" ht="15">
      <c r="D3804" s="1288"/>
    </row>
    <row r="3805" ht="15">
      <c r="D3805" s="1288"/>
    </row>
    <row r="3806" ht="15">
      <c r="D3806" s="1288"/>
    </row>
    <row r="3807" ht="15">
      <c r="D3807" s="1288"/>
    </row>
    <row r="3808" ht="15">
      <c r="D3808" s="1288"/>
    </row>
    <row r="3809" ht="15">
      <c r="D3809" s="1288"/>
    </row>
    <row r="3810" ht="15">
      <c r="D3810" s="1288"/>
    </row>
    <row r="3811" ht="15">
      <c r="D3811" s="1288"/>
    </row>
    <row r="3812" ht="15">
      <c r="D3812" s="1288"/>
    </row>
    <row r="3813" ht="15">
      <c r="D3813" s="1288"/>
    </row>
    <row r="3814" ht="15">
      <c r="D3814" s="1288"/>
    </row>
    <row r="3815" ht="15">
      <c r="D3815" s="1288"/>
    </row>
    <row r="3816" ht="15">
      <c r="D3816" s="1288"/>
    </row>
    <row r="3817" ht="15">
      <c r="D3817" s="1288"/>
    </row>
    <row r="3818" ht="15">
      <c r="D3818" s="1288"/>
    </row>
    <row r="3819" ht="15">
      <c r="D3819" s="1288"/>
    </row>
    <row r="3820" ht="15">
      <c r="D3820" s="1288"/>
    </row>
    <row r="3821" ht="15">
      <c r="D3821" s="1288"/>
    </row>
    <row r="3822" ht="15">
      <c r="D3822" s="1288"/>
    </row>
    <row r="3823" ht="15">
      <c r="D3823" s="1288"/>
    </row>
    <row r="3824" ht="15">
      <c r="D3824" s="1288"/>
    </row>
    <row r="3825" ht="15">
      <c r="D3825" s="1288"/>
    </row>
    <row r="3826" ht="15">
      <c r="D3826" s="1288"/>
    </row>
    <row r="3827" ht="15">
      <c r="D3827" s="1288"/>
    </row>
    <row r="3828" ht="15">
      <c r="D3828" s="1288"/>
    </row>
    <row r="3829" ht="15">
      <c r="D3829" s="1288"/>
    </row>
    <row r="3830" ht="15">
      <c r="D3830" s="1288"/>
    </row>
    <row r="3831" ht="15">
      <c r="D3831" s="1288"/>
    </row>
    <row r="3832" ht="15">
      <c r="D3832" s="1288"/>
    </row>
    <row r="3833" ht="15">
      <c r="D3833" s="1288"/>
    </row>
    <row r="3834" ht="15">
      <c r="D3834" s="1288"/>
    </row>
    <row r="3835" ht="15">
      <c r="D3835" s="1288"/>
    </row>
    <row r="3836" ht="15">
      <c r="D3836" s="1288"/>
    </row>
    <row r="3837" ht="15">
      <c r="D3837" s="1288"/>
    </row>
    <row r="3838" ht="15">
      <c r="D3838" s="1288"/>
    </row>
    <row r="3839" ht="15">
      <c r="D3839" s="1288"/>
    </row>
    <row r="3840" ht="15">
      <c r="D3840" s="1288"/>
    </row>
    <row r="3841" ht="15">
      <c r="D3841" s="1288"/>
    </row>
    <row r="3842" ht="15">
      <c r="D3842" s="1288"/>
    </row>
    <row r="3843" ht="15">
      <c r="D3843" s="1288"/>
    </row>
    <row r="3844" ht="15">
      <c r="D3844" s="1288"/>
    </row>
    <row r="3845" ht="15">
      <c r="D3845" s="1288"/>
    </row>
    <row r="3846" ht="15">
      <c r="D3846" s="1288"/>
    </row>
    <row r="3847" ht="15">
      <c r="D3847" s="1288"/>
    </row>
    <row r="3848" ht="15">
      <c r="D3848" s="1288"/>
    </row>
    <row r="3849" ht="15">
      <c r="D3849" s="1288"/>
    </row>
    <row r="3850" ht="15">
      <c r="D3850" s="1288"/>
    </row>
    <row r="3851" ht="15">
      <c r="D3851" s="1288"/>
    </row>
    <row r="3852" ht="15">
      <c r="D3852" s="1288"/>
    </row>
    <row r="3853" ht="15">
      <c r="D3853" s="1288"/>
    </row>
    <row r="3854" ht="15">
      <c r="D3854" s="1288"/>
    </row>
    <row r="3855" ht="15">
      <c r="D3855" s="1288"/>
    </row>
    <row r="3856" ht="15">
      <c r="D3856" s="1288"/>
    </row>
    <row r="3857" ht="15">
      <c r="D3857" s="1288"/>
    </row>
    <row r="3858" ht="15">
      <c r="D3858" s="1288"/>
    </row>
    <row r="3859" ht="15">
      <c r="D3859" s="1288"/>
    </row>
    <row r="3860" ht="15">
      <c r="D3860" s="1288"/>
    </row>
    <row r="3861" ht="15">
      <c r="D3861" s="1288"/>
    </row>
    <row r="3862" ht="15">
      <c r="D3862" s="1288"/>
    </row>
    <row r="3863" ht="15">
      <c r="D3863" s="1288"/>
    </row>
    <row r="3864" ht="15">
      <c r="D3864" s="1288"/>
    </row>
    <row r="3865" ht="15">
      <c r="D3865" s="1288"/>
    </row>
    <row r="3866" ht="15">
      <c r="D3866" s="1288"/>
    </row>
    <row r="3867" ht="15">
      <c r="D3867" s="1288"/>
    </row>
    <row r="3868" ht="15">
      <c r="D3868" s="1288"/>
    </row>
    <row r="3869" ht="15">
      <c r="D3869" s="1288"/>
    </row>
    <row r="3870" ht="15">
      <c r="D3870" s="1288"/>
    </row>
    <row r="3871" ht="15">
      <c r="D3871" s="1288"/>
    </row>
    <row r="3872" ht="15">
      <c r="D3872" s="1288"/>
    </row>
    <row r="3873" ht="15">
      <c r="D3873" s="1288"/>
    </row>
    <row r="3874" ht="15">
      <c r="D3874" s="1288"/>
    </row>
    <row r="3875" ht="15">
      <c r="D3875" s="1288"/>
    </row>
    <row r="3876" ht="15">
      <c r="D3876" s="1288"/>
    </row>
    <row r="3877" ht="15">
      <c r="D3877" s="1288"/>
    </row>
    <row r="3878" ht="15">
      <c r="D3878" s="1288"/>
    </row>
    <row r="3879" ht="15">
      <c r="D3879" s="1288"/>
    </row>
    <row r="3880" ht="15">
      <c r="D3880" s="1288"/>
    </row>
    <row r="3881" ht="15">
      <c r="D3881" s="1288"/>
    </row>
    <row r="3882" ht="15">
      <c r="D3882" s="1288"/>
    </row>
    <row r="3883" ht="15">
      <c r="D3883" s="1288"/>
    </row>
    <row r="3884" ht="15">
      <c r="D3884" s="1288"/>
    </row>
    <row r="3885" ht="15">
      <c r="D3885" s="1288"/>
    </row>
    <row r="3886" ht="15">
      <c r="D3886" s="1288"/>
    </row>
    <row r="3887" ht="15">
      <c r="D3887" s="1288"/>
    </row>
    <row r="3888" ht="15">
      <c r="D3888" s="1288"/>
    </row>
    <row r="3889" ht="15">
      <c r="D3889" s="1288"/>
    </row>
    <row r="3890" ht="15">
      <c r="D3890" s="1288"/>
    </row>
    <row r="3891" ht="15">
      <c r="D3891" s="1288"/>
    </row>
    <row r="3892" ht="15">
      <c r="D3892" s="1288"/>
    </row>
    <row r="3893" ht="15">
      <c r="D3893" s="1288"/>
    </row>
    <row r="3894" ht="15">
      <c r="D3894" s="1288"/>
    </row>
    <row r="3895" ht="15">
      <c r="D3895" s="1288"/>
    </row>
    <row r="3896" ht="15">
      <c r="D3896" s="1288"/>
    </row>
    <row r="3897" ht="15">
      <c r="D3897" s="1288"/>
    </row>
    <row r="3898" ht="15">
      <c r="D3898" s="1288"/>
    </row>
    <row r="3899" ht="15">
      <c r="D3899" s="1288"/>
    </row>
    <row r="3900" ht="15">
      <c r="D3900" s="1288"/>
    </row>
    <row r="3901" ht="15">
      <c r="D3901" s="1288"/>
    </row>
    <row r="3902" ht="15">
      <c r="D3902" s="1288"/>
    </row>
    <row r="3903" ht="15">
      <c r="D3903" s="1288"/>
    </row>
    <row r="3904" ht="15">
      <c r="D3904" s="1288"/>
    </row>
    <row r="3905" ht="15">
      <c r="D3905" s="1288"/>
    </row>
    <row r="3906" ht="15">
      <c r="D3906" s="1288"/>
    </row>
    <row r="3907" ht="15">
      <c r="D3907" s="1288"/>
    </row>
    <row r="3908" ht="15">
      <c r="D3908" s="1288"/>
    </row>
    <row r="3909" ht="15">
      <c r="D3909" s="1288"/>
    </row>
    <row r="3910" ht="15">
      <c r="D3910" s="1288"/>
    </row>
    <row r="3911" ht="15">
      <c r="D3911" s="1288"/>
    </row>
    <row r="3912" ht="15">
      <c r="D3912" s="1288"/>
    </row>
    <row r="3913" ht="15">
      <c r="D3913" s="1288"/>
    </row>
    <row r="3914" ht="15">
      <c r="D3914" s="1288"/>
    </row>
    <row r="3915" ht="15">
      <c r="D3915" s="1288"/>
    </row>
    <row r="3916" ht="15">
      <c r="D3916" s="1288"/>
    </row>
    <row r="3917" ht="15">
      <c r="D3917" s="1288"/>
    </row>
    <row r="3918" ht="15">
      <c r="D3918" s="1288"/>
    </row>
    <row r="3919" ht="15">
      <c r="D3919" s="1288"/>
    </row>
    <row r="3920" ht="15">
      <c r="D3920" s="1288"/>
    </row>
    <row r="3921" ht="15">
      <c r="D3921" s="1288"/>
    </row>
    <row r="3922" ht="15">
      <c r="D3922" s="1288"/>
    </row>
    <row r="3923" ht="15">
      <c r="D3923" s="1288"/>
    </row>
    <row r="3924" ht="15">
      <c r="D3924" s="1288"/>
    </row>
    <row r="3925" ht="15">
      <c r="D3925" s="1288"/>
    </row>
    <row r="3926" ht="15">
      <c r="D3926" s="1288"/>
    </row>
    <row r="3927" ht="15">
      <c r="D3927" s="1288"/>
    </row>
    <row r="3928" ht="15">
      <c r="D3928" s="1288"/>
    </row>
    <row r="3929" ht="15">
      <c r="D3929" s="1288"/>
    </row>
    <row r="3930" ht="15">
      <c r="D3930" s="1288"/>
    </row>
    <row r="3931" ht="15">
      <c r="D3931" s="1288"/>
    </row>
    <row r="3932" ht="15">
      <c r="D3932" s="1288"/>
    </row>
    <row r="3933" ht="15">
      <c r="D3933" s="1288"/>
    </row>
    <row r="3934" ht="15">
      <c r="D3934" s="1288"/>
    </row>
    <row r="3935" ht="15">
      <c r="D3935" s="1288"/>
    </row>
    <row r="3936" ht="15">
      <c r="D3936" s="1288"/>
    </row>
    <row r="3937" ht="15">
      <c r="D3937" s="1288"/>
    </row>
    <row r="3938" ht="15">
      <c r="D3938" s="1288"/>
    </row>
    <row r="3939" ht="15">
      <c r="D3939" s="1288"/>
    </row>
    <row r="3940" ht="15">
      <c r="D3940" s="1288"/>
    </row>
    <row r="3941" ht="15">
      <c r="D3941" s="1288"/>
    </row>
    <row r="3942" ht="15">
      <c r="D3942" s="1288"/>
    </row>
    <row r="3943" ht="15">
      <c r="D3943" s="1288"/>
    </row>
    <row r="3944" ht="15">
      <c r="D3944" s="1288"/>
    </row>
    <row r="3945" ht="15">
      <c r="D3945" s="1288"/>
    </row>
    <row r="3946" ht="15">
      <c r="D3946" s="1288"/>
    </row>
    <row r="3947" ht="15">
      <c r="D3947" s="1288"/>
    </row>
    <row r="3948" ht="15">
      <c r="D3948" s="1288"/>
    </row>
    <row r="3949" ht="15">
      <c r="D3949" s="1288"/>
    </row>
    <row r="3950" ht="15">
      <c r="D3950" s="1288"/>
    </row>
    <row r="3951" ht="15">
      <c r="D3951" s="1288"/>
    </row>
    <row r="3952" ht="15">
      <c r="D3952" s="1288"/>
    </row>
    <row r="3953" ht="15">
      <c r="D3953" s="1288"/>
    </row>
    <row r="3954" ht="15">
      <c r="D3954" s="1288"/>
    </row>
    <row r="3955" ht="15">
      <c r="D3955" s="1288"/>
    </row>
    <row r="3956" ht="15">
      <c r="D3956" s="1288"/>
    </row>
    <row r="3957" ht="15">
      <c r="D3957" s="1288"/>
    </row>
    <row r="3958" ht="15">
      <c r="D3958" s="1288"/>
    </row>
    <row r="3959" ht="15">
      <c r="D3959" s="1288"/>
    </row>
    <row r="3960" ht="15">
      <c r="D3960" s="1288"/>
    </row>
    <row r="3961" ht="15">
      <c r="D3961" s="1288"/>
    </row>
    <row r="3962" ht="15">
      <c r="D3962" s="1288"/>
    </row>
    <row r="3963" ht="15">
      <c r="D3963" s="1288"/>
    </row>
    <row r="3964" ht="15">
      <c r="D3964" s="1288"/>
    </row>
    <row r="3965" ht="15">
      <c r="D3965" s="1288"/>
    </row>
    <row r="3966" ht="15">
      <c r="D3966" s="1288"/>
    </row>
    <row r="3967" ht="15">
      <c r="D3967" s="1288"/>
    </row>
    <row r="3968" ht="15">
      <c r="D3968" s="1288"/>
    </row>
    <row r="3969" ht="15">
      <c r="D3969" s="1288"/>
    </row>
    <row r="3970" ht="15">
      <c r="D3970" s="1288"/>
    </row>
    <row r="3971" ht="15">
      <c r="D3971" s="1288"/>
    </row>
    <row r="3972" ht="15">
      <c r="D3972" s="1288"/>
    </row>
    <row r="3973" ht="15">
      <c r="D3973" s="1288"/>
    </row>
    <row r="3974" ht="15">
      <c r="D3974" s="1288"/>
    </row>
    <row r="3975" ht="15">
      <c r="D3975" s="1288"/>
    </row>
    <row r="3976" ht="15">
      <c r="D3976" s="1288"/>
    </row>
    <row r="3977" ht="15">
      <c r="D3977" s="1288"/>
    </row>
    <row r="3978" ht="15">
      <c r="D3978" s="1288"/>
    </row>
    <row r="3979" ht="15">
      <c r="D3979" s="1288"/>
    </row>
    <row r="3980" ht="15">
      <c r="D3980" s="1288"/>
    </row>
    <row r="3981" ht="15">
      <c r="D3981" s="1288"/>
    </row>
    <row r="3982" ht="15">
      <c r="D3982" s="1288"/>
    </row>
    <row r="3983" ht="15">
      <c r="D3983" s="1288"/>
    </row>
    <row r="3984" ht="15">
      <c r="D3984" s="1288"/>
    </row>
    <row r="3985" ht="15">
      <c r="D3985" s="1288"/>
    </row>
    <row r="3986" ht="15">
      <c r="D3986" s="1288"/>
    </row>
    <row r="3987" ht="15">
      <c r="D3987" s="1288"/>
    </row>
    <row r="3988" ht="15">
      <c r="D3988" s="1288"/>
    </row>
    <row r="3989" ht="15">
      <c r="D3989" s="1288"/>
    </row>
    <row r="3990" ht="15">
      <c r="D3990" s="1288"/>
    </row>
    <row r="3991" ht="15">
      <c r="D3991" s="1288"/>
    </row>
    <row r="3992" ht="15">
      <c r="D3992" s="1288"/>
    </row>
    <row r="3993" ht="15">
      <c r="D3993" s="1288"/>
    </row>
    <row r="3994" ht="15">
      <c r="D3994" s="1288"/>
    </row>
    <row r="3995" ht="15">
      <c r="D3995" s="1288"/>
    </row>
    <row r="3996" ht="15">
      <c r="D3996" s="1288"/>
    </row>
    <row r="3997" ht="15">
      <c r="D3997" s="1288"/>
    </row>
    <row r="3998" ht="15">
      <c r="D3998" s="1288"/>
    </row>
    <row r="3999" ht="15">
      <c r="D3999" s="1288"/>
    </row>
    <row r="4000" ht="15">
      <c r="D4000" s="1288"/>
    </row>
    <row r="4001" ht="15">
      <c r="D4001" s="1288"/>
    </row>
    <row r="4002" ht="15">
      <c r="D4002" s="1288"/>
    </row>
    <row r="4003" ht="15">
      <c r="D4003" s="1288"/>
    </row>
    <row r="4004" ht="15">
      <c r="D4004" s="1288"/>
    </row>
    <row r="4005" ht="15">
      <c r="D4005" s="1288"/>
    </row>
    <row r="4006" ht="15">
      <c r="D4006" s="1288"/>
    </row>
    <row r="4007" ht="15">
      <c r="D4007" s="1288"/>
    </row>
    <row r="4008" ht="15">
      <c r="D4008" s="1288"/>
    </row>
    <row r="4009" ht="15">
      <c r="D4009" s="1288"/>
    </row>
    <row r="4010" ht="15">
      <c r="D4010" s="1288"/>
    </row>
    <row r="4011" ht="15">
      <c r="D4011" s="1288"/>
    </row>
    <row r="4012" ht="15">
      <c r="D4012" s="1288"/>
    </row>
    <row r="4013" ht="15">
      <c r="D4013" s="1288"/>
    </row>
    <row r="4014" ht="15">
      <c r="D4014" s="1288"/>
    </row>
    <row r="4015" ht="15">
      <c r="D4015" s="1288"/>
    </row>
    <row r="4016" ht="15">
      <c r="D4016" s="1288"/>
    </row>
    <row r="4017" ht="15">
      <c r="D4017" s="1288"/>
    </row>
    <row r="4018" ht="15">
      <c r="D4018" s="1288"/>
    </row>
    <row r="4019" ht="15">
      <c r="D4019" s="1288"/>
    </row>
    <row r="4020" ht="15">
      <c r="D4020" s="1288"/>
    </row>
    <row r="4021" ht="15">
      <c r="D4021" s="1288"/>
    </row>
    <row r="4022" ht="15">
      <c r="D4022" s="1288"/>
    </row>
    <row r="4023" ht="15">
      <c r="D4023" s="1288"/>
    </row>
    <row r="4024" ht="15">
      <c r="D4024" s="1288"/>
    </row>
    <row r="4025" ht="15">
      <c r="D4025" s="1288"/>
    </row>
    <row r="4026" ht="15">
      <c r="D4026" s="1288"/>
    </row>
    <row r="4027" ht="15">
      <c r="D4027" s="1288"/>
    </row>
    <row r="4028" ht="15">
      <c r="D4028" s="1288"/>
    </row>
    <row r="4029" ht="15">
      <c r="D4029" s="1288"/>
    </row>
    <row r="4030" ht="15">
      <c r="D4030" s="1288"/>
    </row>
    <row r="4031" ht="15">
      <c r="D4031" s="1288"/>
    </row>
    <row r="4032" ht="15">
      <c r="D4032" s="1288"/>
    </row>
    <row r="4033" ht="15">
      <c r="D4033" s="1288"/>
    </row>
    <row r="4034" ht="15">
      <c r="D4034" s="1288"/>
    </row>
    <row r="4035" ht="15">
      <c r="D4035" s="1288"/>
    </row>
    <row r="4036" ht="15">
      <c r="D4036" s="1288"/>
    </row>
    <row r="4037" ht="15">
      <c r="D4037" s="1288"/>
    </row>
    <row r="4038" ht="15">
      <c r="D4038" s="1288"/>
    </row>
    <row r="4039" ht="15">
      <c r="D4039" s="1288"/>
    </row>
    <row r="4040" ht="15">
      <c r="D4040" s="1288"/>
    </row>
    <row r="4041" ht="15">
      <c r="D4041" s="1288"/>
    </row>
    <row r="4042" ht="15">
      <c r="D4042" s="1288"/>
    </row>
    <row r="4043" ht="15">
      <c r="D4043" s="1288"/>
    </row>
    <row r="4044" ht="15">
      <c r="D4044" s="1288"/>
    </row>
    <row r="4045" ht="15">
      <c r="D4045" s="1288"/>
    </row>
    <row r="4046" ht="15">
      <c r="D4046" s="1288"/>
    </row>
    <row r="4047" ht="15">
      <c r="D4047" s="1288"/>
    </row>
    <row r="4048" ht="15">
      <c r="D4048" s="1288"/>
    </row>
    <row r="4049" ht="15">
      <c r="D4049" s="1288"/>
    </row>
    <row r="4050" ht="15">
      <c r="D4050" s="1288"/>
    </row>
    <row r="4051" ht="15">
      <c r="D4051" s="1288"/>
    </row>
    <row r="4052" ht="15">
      <c r="D4052" s="1288"/>
    </row>
    <row r="4053" ht="15">
      <c r="D4053" s="1288"/>
    </row>
    <row r="4054" ht="15">
      <c r="D4054" s="1288"/>
    </row>
    <row r="4055" ht="15">
      <c r="D4055" s="1288"/>
    </row>
    <row r="4056" ht="15">
      <c r="D4056" s="1288"/>
    </row>
    <row r="4057" ht="15">
      <c r="D4057" s="1288"/>
    </row>
    <row r="4058" ht="15">
      <c r="D4058" s="1288"/>
    </row>
    <row r="4059" ht="15">
      <c r="D4059" s="1288"/>
    </row>
    <row r="4060" ht="15">
      <c r="D4060" s="1288"/>
    </row>
    <row r="4061" ht="15">
      <c r="D4061" s="1288"/>
    </row>
    <row r="4062" ht="15">
      <c r="D4062" s="1288"/>
    </row>
    <row r="4063" ht="15">
      <c r="D4063" s="1288"/>
    </row>
    <row r="4064" ht="15">
      <c r="D4064" s="1288"/>
    </row>
    <row r="4065" ht="15">
      <c r="D4065" s="1288"/>
    </row>
    <row r="4066" ht="15">
      <c r="D4066" s="1288"/>
    </row>
    <row r="4067" ht="15">
      <c r="D4067" s="1288"/>
    </row>
    <row r="4068" ht="15">
      <c r="D4068" s="1288"/>
    </row>
    <row r="4069" ht="15">
      <c r="D4069" s="1288"/>
    </row>
    <row r="4070" ht="15">
      <c r="D4070" s="1288"/>
    </row>
    <row r="4071" ht="15">
      <c r="D4071" s="1288"/>
    </row>
    <row r="4072" ht="15">
      <c r="D4072" s="1288"/>
    </row>
    <row r="4073" ht="15">
      <c r="D4073" s="1288"/>
    </row>
    <row r="4074" ht="15">
      <c r="D4074" s="1288"/>
    </row>
    <row r="4075" ht="15">
      <c r="D4075" s="1288"/>
    </row>
    <row r="4076" ht="15">
      <c r="D4076" s="1288"/>
    </row>
    <row r="4077" ht="15">
      <c r="D4077" s="1288"/>
    </row>
    <row r="4078" ht="15">
      <c r="D4078" s="1288"/>
    </row>
    <row r="4079" ht="15">
      <c r="D4079" s="1288"/>
    </row>
    <row r="4080" ht="15">
      <c r="D4080" s="1288"/>
    </row>
    <row r="4081" ht="15">
      <c r="D4081" s="1288"/>
    </row>
    <row r="4082" ht="15">
      <c r="D4082" s="1288"/>
    </row>
    <row r="4083" ht="15">
      <c r="D4083" s="1288"/>
    </row>
    <row r="4084" ht="15">
      <c r="D4084" s="1288"/>
    </row>
    <row r="4085" ht="15">
      <c r="D4085" s="1288"/>
    </row>
    <row r="4086" ht="15">
      <c r="D4086" s="1288"/>
    </row>
    <row r="4087" ht="15">
      <c r="D4087" s="1288"/>
    </row>
    <row r="4088" ht="15">
      <c r="D4088" s="1288"/>
    </row>
    <row r="4089" ht="15">
      <c r="D4089" s="1288"/>
    </row>
    <row r="4090" ht="15">
      <c r="D4090" s="1288"/>
    </row>
    <row r="4091" ht="15">
      <c r="D4091" s="1288"/>
    </row>
    <row r="4092" ht="15">
      <c r="D4092" s="1288"/>
    </row>
    <row r="4093" ht="15">
      <c r="D4093" s="1288"/>
    </row>
    <row r="4094" ht="15">
      <c r="D4094" s="1288"/>
    </row>
    <row r="4095" ht="15">
      <c r="D4095" s="1288"/>
    </row>
    <row r="4096" ht="15">
      <c r="D4096" s="1288"/>
    </row>
    <row r="4097" ht="15">
      <c r="D4097" s="1288"/>
    </row>
    <row r="4098" ht="15">
      <c r="D4098" s="1288"/>
    </row>
    <row r="4099" ht="15">
      <c r="D4099" s="1288"/>
    </row>
    <row r="4100" ht="15">
      <c r="D4100" s="1288"/>
    </row>
    <row r="4101" ht="15">
      <c r="D4101" s="1288"/>
    </row>
    <row r="4102" ht="15">
      <c r="D4102" s="1288"/>
    </row>
    <row r="4103" ht="15">
      <c r="D4103" s="1288"/>
    </row>
    <row r="4104" ht="15">
      <c r="D4104" s="1288"/>
    </row>
    <row r="4105" ht="15">
      <c r="D4105" s="1288"/>
    </row>
    <row r="4106" ht="15">
      <c r="D4106" s="1288"/>
    </row>
    <row r="4107" ht="15">
      <c r="D4107" s="1288"/>
    </row>
    <row r="4108" ht="15">
      <c r="D4108" s="1288"/>
    </row>
    <row r="4109" ht="15">
      <c r="D4109" s="1288"/>
    </row>
    <row r="4110" ht="15">
      <c r="D4110" s="1288"/>
    </row>
    <row r="4111" ht="15">
      <c r="D4111" s="1288"/>
    </row>
    <row r="4112" ht="15">
      <c r="D4112" s="1288"/>
    </row>
    <row r="4113" ht="15">
      <c r="D4113" s="1288"/>
    </row>
    <row r="4114" ht="15">
      <c r="D4114" s="1288"/>
    </row>
    <row r="4115" ht="15">
      <c r="D4115" s="1288"/>
    </row>
    <row r="4116" ht="15">
      <c r="D4116" s="1288"/>
    </row>
    <row r="4117" ht="15">
      <c r="D4117" s="1288"/>
    </row>
    <row r="4118" ht="15">
      <c r="D4118" s="1288"/>
    </row>
    <row r="4119" ht="15">
      <c r="D4119" s="1288"/>
    </row>
    <row r="4120" ht="15">
      <c r="D4120" s="1288"/>
    </row>
    <row r="4121" ht="15">
      <c r="D4121" s="1288"/>
    </row>
    <row r="4122" ht="15">
      <c r="D4122" s="1288"/>
    </row>
    <row r="4123" ht="15">
      <c r="D4123" s="1288"/>
    </row>
    <row r="4124" ht="15">
      <c r="D4124" s="1288"/>
    </row>
    <row r="4125" ht="15">
      <c r="D4125" s="1288"/>
    </row>
    <row r="4126" ht="15">
      <c r="D4126" s="1288"/>
    </row>
    <row r="4127" ht="15">
      <c r="D4127" s="1288"/>
    </row>
    <row r="4128" ht="15">
      <c r="D4128" s="1288"/>
    </row>
    <row r="4129" ht="15">
      <c r="D4129" s="1288"/>
    </row>
    <row r="4130" ht="15">
      <c r="D4130" s="1288"/>
    </row>
    <row r="4131" ht="15">
      <c r="D4131" s="1288"/>
    </row>
    <row r="4132" ht="15">
      <c r="D4132" s="1288"/>
    </row>
    <row r="4133" ht="15">
      <c r="D4133" s="1288"/>
    </row>
    <row r="4134" ht="15">
      <c r="D4134" s="1288"/>
    </row>
    <row r="4135" ht="15">
      <c r="D4135" s="1288"/>
    </row>
    <row r="4136" ht="15">
      <c r="D4136" s="1288"/>
    </row>
    <row r="4137" ht="15">
      <c r="D4137" s="1288"/>
    </row>
    <row r="4138" ht="15">
      <c r="D4138" s="1288"/>
    </row>
    <row r="4139" ht="15">
      <c r="D4139" s="1288"/>
    </row>
    <row r="4140" ht="15">
      <c r="D4140" s="1288"/>
    </row>
    <row r="4141" ht="15">
      <c r="D4141" s="1288"/>
    </row>
    <row r="4142" ht="15">
      <c r="D4142" s="1288"/>
    </row>
    <row r="4143" ht="15">
      <c r="D4143" s="1288"/>
    </row>
    <row r="4144" ht="15">
      <c r="D4144" s="1288"/>
    </row>
    <row r="4145" ht="15">
      <c r="D4145" s="1288"/>
    </row>
    <row r="4146" ht="15">
      <c r="D4146" s="1288"/>
    </row>
    <row r="4147" ht="15">
      <c r="D4147" s="1288"/>
    </row>
    <row r="4148" ht="15">
      <c r="D4148" s="1288"/>
    </row>
    <row r="4149" ht="15">
      <c r="D4149" s="1288"/>
    </row>
    <row r="4150" ht="15">
      <c r="D4150" s="1288"/>
    </row>
    <row r="4151" ht="15">
      <c r="D4151" s="1288"/>
    </row>
    <row r="4152" ht="15">
      <c r="D4152" s="1288"/>
    </row>
    <row r="4153" ht="15">
      <c r="D4153" s="1288"/>
    </row>
    <row r="4154" ht="15">
      <c r="D4154" s="1288"/>
    </row>
    <row r="4155" ht="15">
      <c r="D4155" s="1288"/>
    </row>
    <row r="4156" ht="15">
      <c r="D4156" s="1288"/>
    </row>
    <row r="4157" ht="15">
      <c r="D4157" s="1288"/>
    </row>
    <row r="4158" ht="15">
      <c r="D4158" s="1288"/>
    </row>
    <row r="4159" ht="15">
      <c r="D4159" s="1288"/>
    </row>
    <row r="4160" ht="15">
      <c r="D4160" s="1288"/>
    </row>
    <row r="4161" ht="15">
      <c r="D4161" s="1288"/>
    </row>
    <row r="4162" ht="15">
      <c r="D4162" s="1288"/>
    </row>
    <row r="4163" ht="15">
      <c r="D4163" s="1288"/>
    </row>
    <row r="4164" ht="15">
      <c r="D4164" s="1288"/>
    </row>
    <row r="4165" ht="15">
      <c r="D4165" s="1288"/>
    </row>
    <row r="4166" ht="15">
      <c r="D4166" s="1288"/>
    </row>
    <row r="4167" ht="15">
      <c r="D4167" s="1288"/>
    </row>
    <row r="4168" ht="15">
      <c r="D4168" s="1288"/>
    </row>
    <row r="4169" ht="15">
      <c r="D4169" s="1288"/>
    </row>
    <row r="4170" ht="15">
      <c r="D4170" s="1288"/>
    </row>
    <row r="4171" ht="15">
      <c r="D4171" s="1288"/>
    </row>
    <row r="4172" ht="15">
      <c r="D4172" s="1288"/>
    </row>
    <row r="4173" ht="15">
      <c r="D4173" s="1288"/>
    </row>
    <row r="4174" ht="15">
      <c r="D4174" s="1288"/>
    </row>
    <row r="4175" ht="15">
      <c r="D4175" s="1288"/>
    </row>
    <row r="4176" ht="15">
      <c r="D4176" s="1288"/>
    </row>
    <row r="4177" ht="15">
      <c r="D4177" s="1288"/>
    </row>
    <row r="4178" ht="15">
      <c r="D4178" s="1288"/>
    </row>
    <row r="4179" ht="15">
      <c r="D4179" s="1288"/>
    </row>
    <row r="4180" ht="15">
      <c r="D4180" s="1288"/>
    </row>
    <row r="4181" ht="15">
      <c r="D4181" s="1288"/>
    </row>
    <row r="4182" ht="15">
      <c r="D4182" s="1288"/>
    </row>
    <row r="4183" ht="15">
      <c r="D4183" s="1288"/>
    </row>
    <row r="4184" ht="15">
      <c r="D4184" s="1288"/>
    </row>
    <row r="4185" ht="15">
      <c r="D4185" s="1288"/>
    </row>
    <row r="4186" ht="15">
      <c r="D4186" s="1288"/>
    </row>
    <row r="4187" ht="15">
      <c r="D4187" s="1288"/>
    </row>
    <row r="4188" ht="15">
      <c r="D4188" s="1288"/>
    </row>
    <row r="4189" ht="15">
      <c r="D4189" s="1288"/>
    </row>
    <row r="4190" ht="15">
      <c r="D4190" s="1288"/>
    </row>
    <row r="4191" ht="15">
      <c r="D4191" s="1288"/>
    </row>
    <row r="4192" ht="15">
      <c r="D4192" s="1288"/>
    </row>
    <row r="4193" ht="15">
      <c r="D4193" s="1288"/>
    </row>
    <row r="4194" ht="15">
      <c r="D4194" s="1288"/>
    </row>
    <row r="4195" ht="15">
      <c r="D4195" s="1288"/>
    </row>
    <row r="4196" ht="15">
      <c r="D4196" s="1288"/>
    </row>
    <row r="4197" ht="15">
      <c r="D4197" s="1288"/>
    </row>
    <row r="4198" ht="15">
      <c r="D4198" s="1288"/>
    </row>
    <row r="4199" ht="15">
      <c r="D4199" s="1288"/>
    </row>
    <row r="4200" ht="15">
      <c r="D4200" s="1288"/>
    </row>
    <row r="4201" ht="15">
      <c r="D4201" s="1288"/>
    </row>
    <row r="4202" ht="15">
      <c r="D4202" s="1288"/>
    </row>
    <row r="4203" ht="15">
      <c r="D4203" s="1288"/>
    </row>
    <row r="4204" ht="15">
      <c r="D4204" s="1288"/>
    </row>
    <row r="4205" ht="15">
      <c r="D4205" s="1288"/>
    </row>
    <row r="4206" ht="15">
      <c r="D4206" s="1288"/>
    </row>
    <row r="4207" ht="15">
      <c r="D4207" s="1288"/>
    </row>
    <row r="4208" ht="15">
      <c r="D4208" s="1288"/>
    </row>
    <row r="4209" ht="15">
      <c r="D4209" s="1288"/>
    </row>
    <row r="4210" ht="15">
      <c r="D4210" s="1288"/>
    </row>
    <row r="4211" ht="15">
      <c r="D4211" s="1288"/>
    </row>
    <row r="4212" ht="15">
      <c r="D4212" s="1288"/>
    </row>
    <row r="4213" ht="15">
      <c r="D4213" s="1288"/>
    </row>
    <row r="4214" ht="15">
      <c r="D4214" s="1288"/>
    </row>
    <row r="4215" ht="15">
      <c r="D4215" s="1288"/>
    </row>
    <row r="4216" ht="15">
      <c r="D4216" s="1288"/>
    </row>
    <row r="4217" ht="15">
      <c r="D4217" s="1288"/>
    </row>
    <row r="4218" ht="15">
      <c r="D4218" s="1288"/>
    </row>
    <row r="4219" ht="15">
      <c r="D4219" s="1288"/>
    </row>
    <row r="4220" ht="15">
      <c r="D4220" s="1288"/>
    </row>
    <row r="4221" ht="15">
      <c r="D4221" s="1288"/>
    </row>
    <row r="4222" ht="15">
      <c r="D4222" s="1288"/>
    </row>
    <row r="4223" ht="15">
      <c r="D4223" s="1288"/>
    </row>
    <row r="4224" ht="15">
      <c r="D4224" s="1288"/>
    </row>
    <row r="4225" ht="15">
      <c r="D4225" s="1288"/>
    </row>
    <row r="4226" ht="15">
      <c r="D4226" s="1288"/>
    </row>
    <row r="4227" ht="15">
      <c r="D4227" s="1288"/>
    </row>
    <row r="4228" ht="15">
      <c r="D4228" s="1288"/>
    </row>
    <row r="4229" ht="15">
      <c r="D4229" s="1288"/>
    </row>
    <row r="4230" ht="15">
      <c r="D4230" s="1288"/>
    </row>
    <row r="4231" ht="15">
      <c r="D4231" s="1288"/>
    </row>
    <row r="4232" ht="15">
      <c r="D4232" s="1288"/>
    </row>
    <row r="4233" ht="15">
      <c r="D4233" s="1288"/>
    </row>
    <row r="4234" ht="15">
      <c r="D4234" s="1288"/>
    </row>
    <row r="4235" ht="15">
      <c r="D4235" s="1288"/>
    </row>
    <row r="4236" ht="15">
      <c r="D4236" s="1288"/>
    </row>
    <row r="4237" ht="15">
      <c r="D4237" s="1288"/>
    </row>
    <row r="4238" ht="15">
      <c r="D4238" s="1288"/>
    </row>
    <row r="4239" ht="15">
      <c r="D4239" s="1288"/>
    </row>
    <row r="4240" ht="15">
      <c r="D4240" s="1288"/>
    </row>
    <row r="4241" ht="15">
      <c r="D4241" s="1288"/>
    </row>
    <row r="4242" ht="15">
      <c r="D4242" s="1288"/>
    </row>
    <row r="4243" ht="15">
      <c r="D4243" s="1288"/>
    </row>
    <row r="4244" ht="15">
      <c r="D4244" s="1288"/>
    </row>
    <row r="4245" ht="15">
      <c r="D4245" s="1288"/>
    </row>
    <row r="4246" ht="15">
      <c r="D4246" s="1288"/>
    </row>
    <row r="4247" ht="15">
      <c r="D4247" s="1288"/>
    </row>
    <row r="4248" ht="15">
      <c r="D4248" s="1288"/>
    </row>
    <row r="4249" ht="15">
      <c r="D4249" s="1288"/>
    </row>
    <row r="4250" ht="15">
      <c r="D4250" s="1288"/>
    </row>
    <row r="4251" ht="15">
      <c r="D4251" s="1288"/>
    </row>
    <row r="4252" ht="15">
      <c r="D4252" s="1288"/>
    </row>
    <row r="4253" ht="15">
      <c r="D4253" s="1288"/>
    </row>
    <row r="4254" ht="15">
      <c r="D4254" s="1288"/>
    </row>
    <row r="4255" ht="15">
      <c r="D4255" s="1288"/>
    </row>
    <row r="4256" ht="15">
      <c r="D4256" s="1288"/>
    </row>
    <row r="4257" ht="15">
      <c r="D4257" s="1288"/>
    </row>
    <row r="4258" ht="15">
      <c r="D4258" s="1288"/>
    </row>
    <row r="4259" ht="15">
      <c r="D4259" s="1288"/>
    </row>
    <row r="4260" ht="15">
      <c r="D4260" s="1288"/>
    </row>
    <row r="4261" ht="15">
      <c r="D4261" s="1288"/>
    </row>
    <row r="4262" ht="15">
      <c r="D4262" s="1288"/>
    </row>
    <row r="4263" ht="15">
      <c r="D4263" s="1288"/>
    </row>
    <row r="4264" ht="15">
      <c r="D4264" s="1288"/>
    </row>
    <row r="4265" ht="15">
      <c r="D4265" s="1288"/>
    </row>
    <row r="4266" ht="15">
      <c r="D4266" s="1288"/>
    </row>
    <row r="4267" ht="15">
      <c r="D4267" s="1288"/>
    </row>
    <row r="4268" ht="15">
      <c r="D4268" s="1288"/>
    </row>
    <row r="4269" ht="15">
      <c r="D4269" s="1288"/>
    </row>
    <row r="4270" ht="15">
      <c r="D4270" s="1288"/>
    </row>
    <row r="4271" ht="15">
      <c r="D4271" s="1288"/>
    </row>
    <row r="4272" ht="15">
      <c r="D4272" s="1288"/>
    </row>
    <row r="4273" ht="15">
      <c r="D4273" s="1288"/>
    </row>
    <row r="4274" ht="15">
      <c r="D4274" s="1288"/>
    </row>
    <row r="4275" ht="15">
      <c r="D4275" s="1288"/>
    </row>
    <row r="4276" ht="15">
      <c r="D4276" s="1288"/>
    </row>
    <row r="4277" ht="15">
      <c r="D4277" s="1288"/>
    </row>
    <row r="4278" ht="15">
      <c r="D4278" s="1288"/>
    </row>
    <row r="4279" ht="15">
      <c r="D4279" s="1288"/>
    </row>
    <row r="4280" ht="15">
      <c r="D4280" s="1288"/>
    </row>
    <row r="4281" ht="15">
      <c r="D4281" s="1288"/>
    </row>
    <row r="4282" ht="15">
      <c r="D4282" s="1288"/>
    </row>
    <row r="4283" ht="15">
      <c r="D4283" s="1288"/>
    </row>
    <row r="4284" ht="15">
      <c r="D4284" s="1288"/>
    </row>
    <row r="4285" ht="15">
      <c r="D4285" s="1288"/>
    </row>
    <row r="4286" ht="15">
      <c r="D4286" s="1288"/>
    </row>
    <row r="4287" ht="15">
      <c r="D4287" s="1288"/>
    </row>
    <row r="4288" ht="15">
      <c r="D4288" s="1288"/>
    </row>
    <row r="4289" ht="15">
      <c r="D4289" s="1288"/>
    </row>
    <row r="4290" ht="15">
      <c r="D4290" s="1288"/>
    </row>
    <row r="4291" ht="15">
      <c r="D4291" s="1288"/>
    </row>
    <row r="4292" ht="15">
      <c r="D4292" s="1288"/>
    </row>
    <row r="4293" ht="15">
      <c r="D4293" s="1288"/>
    </row>
    <row r="4294" ht="15">
      <c r="D4294" s="1288"/>
    </row>
    <row r="4295" ht="15">
      <c r="D4295" s="1288"/>
    </row>
    <row r="4296" ht="15">
      <c r="D4296" s="1288"/>
    </row>
    <row r="4297" ht="15">
      <c r="D4297" s="1288"/>
    </row>
    <row r="4298" ht="15">
      <c r="D4298" s="1288"/>
    </row>
    <row r="4299" ht="15">
      <c r="D4299" s="1288"/>
    </row>
    <row r="4300" ht="15">
      <c r="D4300" s="1288"/>
    </row>
    <row r="4301" ht="15">
      <c r="D4301" s="1288"/>
    </row>
    <row r="4302" ht="15">
      <c r="D4302" s="1288"/>
    </row>
    <row r="4303" ht="15">
      <c r="D4303" s="1288"/>
    </row>
    <row r="4304" ht="15">
      <c r="D4304" s="1288"/>
    </row>
    <row r="4305" ht="15">
      <c r="D4305" s="1288"/>
    </row>
    <row r="4306" ht="15">
      <c r="D4306" s="1288"/>
    </row>
    <row r="4307" ht="15">
      <c r="D4307" s="1288"/>
    </row>
    <row r="4308" ht="15">
      <c r="D4308" s="1288"/>
    </row>
    <row r="4309" ht="15">
      <c r="D4309" s="1288"/>
    </row>
    <row r="4310" ht="15">
      <c r="D4310" s="1288"/>
    </row>
    <row r="4311" ht="15">
      <c r="D4311" s="1288"/>
    </row>
    <row r="4312" ht="15">
      <c r="D4312" s="1288"/>
    </row>
    <row r="4313" ht="15">
      <c r="D4313" s="1288"/>
    </row>
    <row r="4314" ht="15">
      <c r="D4314" s="1288"/>
    </row>
    <row r="4315" ht="15">
      <c r="D4315" s="1288"/>
    </row>
    <row r="4316" ht="15">
      <c r="D4316" s="1288"/>
    </row>
    <row r="4317" ht="15">
      <c r="D4317" s="1288"/>
    </row>
    <row r="4318" ht="15">
      <c r="D4318" s="1288"/>
    </row>
    <row r="4319" ht="15">
      <c r="D4319" s="1288"/>
    </row>
    <row r="4320" ht="15">
      <c r="D4320" s="1288"/>
    </row>
    <row r="4321" ht="15">
      <c r="D4321" s="1288"/>
    </row>
    <row r="4322" ht="15">
      <c r="D4322" s="1288"/>
    </row>
    <row r="4323" ht="15">
      <c r="D4323" s="1288"/>
    </row>
    <row r="4324" ht="15">
      <c r="D4324" s="1288"/>
    </row>
    <row r="4325" ht="15">
      <c r="D4325" s="1288"/>
    </row>
    <row r="4326" ht="15">
      <c r="D4326" s="1288"/>
    </row>
    <row r="4327" ht="15">
      <c r="D4327" s="1288"/>
    </row>
    <row r="4328" ht="15">
      <c r="D4328" s="1288"/>
    </row>
    <row r="4329" ht="15">
      <c r="D4329" s="1288"/>
    </row>
    <row r="4330" ht="15">
      <c r="D4330" s="1288"/>
    </row>
    <row r="4331" ht="15">
      <c r="D4331" s="1288"/>
    </row>
    <row r="4332" ht="15">
      <c r="D4332" s="1288"/>
    </row>
    <row r="4333" ht="15">
      <c r="D4333" s="1288"/>
    </row>
    <row r="4334" ht="15">
      <c r="D4334" s="1288"/>
    </row>
    <row r="4335" ht="15">
      <c r="D4335" s="1288"/>
    </row>
    <row r="4336" ht="15">
      <c r="D4336" s="1288"/>
    </row>
    <row r="4337" ht="15">
      <c r="D4337" s="1288"/>
    </row>
    <row r="4338" ht="15">
      <c r="D4338" s="1288"/>
    </row>
    <row r="4339" ht="15">
      <c r="D4339" s="1288"/>
    </row>
    <row r="4340" ht="15">
      <c r="D4340" s="1288"/>
    </row>
    <row r="4341" ht="15">
      <c r="D4341" s="1288"/>
    </row>
    <row r="4342" ht="15">
      <c r="D4342" s="1288"/>
    </row>
    <row r="4343" ht="15">
      <c r="D4343" s="1288"/>
    </row>
    <row r="4344" ht="15">
      <c r="D4344" s="1288"/>
    </row>
    <row r="4345" ht="15">
      <c r="D4345" s="1288"/>
    </row>
    <row r="4346" ht="15">
      <c r="D4346" s="1288"/>
    </row>
    <row r="4347" ht="15">
      <c r="D4347" s="1288"/>
    </row>
    <row r="4348" ht="15">
      <c r="D4348" s="1288"/>
    </row>
    <row r="4349" ht="15">
      <c r="D4349" s="1288"/>
    </row>
    <row r="4350" ht="15">
      <c r="D4350" s="1288"/>
    </row>
    <row r="4351" ht="15">
      <c r="D4351" s="1288"/>
    </row>
    <row r="4352" ht="15">
      <c r="D4352" s="1288"/>
    </row>
    <row r="4353" ht="15">
      <c r="D4353" s="1288"/>
    </row>
    <row r="4354" ht="15">
      <c r="D4354" s="1288"/>
    </row>
    <row r="4355" ht="15">
      <c r="D4355" s="1288"/>
    </row>
    <row r="4356" ht="15">
      <c r="D4356" s="1288"/>
    </row>
    <row r="4357" ht="15">
      <c r="D4357" s="1288"/>
    </row>
    <row r="4358" ht="15">
      <c r="D4358" s="1288"/>
    </row>
    <row r="4359" ht="15">
      <c r="D4359" s="1288"/>
    </row>
    <row r="4360" ht="15">
      <c r="D4360" s="1288"/>
    </row>
    <row r="4361" ht="15">
      <c r="D4361" s="1288"/>
    </row>
    <row r="4362" ht="15">
      <c r="D4362" s="1288"/>
    </row>
    <row r="4363" ht="15">
      <c r="D4363" s="1288"/>
    </row>
    <row r="4364" ht="15">
      <c r="D4364" s="1288"/>
    </row>
    <row r="4365" ht="15">
      <c r="D4365" s="1288"/>
    </row>
    <row r="4366" ht="15">
      <c r="D4366" s="1288"/>
    </row>
    <row r="4367" ht="15">
      <c r="D4367" s="1288"/>
    </row>
    <row r="4368" ht="15">
      <c r="D4368" s="1288"/>
    </row>
    <row r="4369" ht="15">
      <c r="D4369" s="1288"/>
    </row>
    <row r="4370" ht="15">
      <c r="D4370" s="1288"/>
    </row>
    <row r="4371" ht="15">
      <c r="D4371" s="1288"/>
    </row>
    <row r="4372" ht="15">
      <c r="D4372" s="1288"/>
    </row>
    <row r="4373" ht="15">
      <c r="D4373" s="1288"/>
    </row>
    <row r="4374" ht="15">
      <c r="D4374" s="1288"/>
    </row>
    <row r="4375" ht="15">
      <c r="D4375" s="1288"/>
    </row>
    <row r="4376" ht="15">
      <c r="D4376" s="1288"/>
    </row>
    <row r="4377" ht="15">
      <c r="D4377" s="1288"/>
    </row>
    <row r="4378" ht="15">
      <c r="D4378" s="1288"/>
    </row>
    <row r="4379" ht="15">
      <c r="D4379" s="1288"/>
    </row>
    <row r="4380" ht="15">
      <c r="D4380" s="1288"/>
    </row>
    <row r="4381" ht="15">
      <c r="D4381" s="1288"/>
    </row>
    <row r="4382" ht="15">
      <c r="D4382" s="1288"/>
    </row>
    <row r="4383" ht="15">
      <c r="D4383" s="1288"/>
    </row>
    <row r="4384" ht="15">
      <c r="D4384" s="1288"/>
    </row>
    <row r="4385" ht="15">
      <c r="D4385" s="1288"/>
    </row>
    <row r="4386" ht="15">
      <c r="D4386" s="1288"/>
    </row>
    <row r="4387" ht="15">
      <c r="D4387" s="1288"/>
    </row>
    <row r="4388" ht="15">
      <c r="D4388" s="1288"/>
    </row>
    <row r="4389" ht="15">
      <c r="D4389" s="1288"/>
    </row>
    <row r="4390" ht="15">
      <c r="D4390" s="1288"/>
    </row>
    <row r="4391" ht="15">
      <c r="D4391" s="1288"/>
    </row>
    <row r="4392" ht="15">
      <c r="D4392" s="1288"/>
    </row>
    <row r="4393" ht="15">
      <c r="D4393" s="1288"/>
    </row>
    <row r="4394" ht="15">
      <c r="D4394" s="1288"/>
    </row>
    <row r="4395" ht="15">
      <c r="D4395" s="1288"/>
    </row>
    <row r="4396" ht="15">
      <c r="D4396" s="1288"/>
    </row>
    <row r="4397" ht="15">
      <c r="D4397" s="1288"/>
    </row>
    <row r="4398" ht="15">
      <c r="D4398" s="1288"/>
    </row>
    <row r="4399" ht="15">
      <c r="D4399" s="1288"/>
    </row>
    <row r="4400" ht="15">
      <c r="D4400" s="1288"/>
    </row>
    <row r="4401" ht="15">
      <c r="D4401" s="1288"/>
    </row>
    <row r="4402" ht="15">
      <c r="D4402" s="1288"/>
    </row>
    <row r="4403" ht="15">
      <c r="D4403" s="1288"/>
    </row>
    <row r="4404" ht="15">
      <c r="D4404" s="1288"/>
    </row>
    <row r="4405" ht="15">
      <c r="D4405" s="1288"/>
    </row>
    <row r="4406" ht="15">
      <c r="D4406" s="1288"/>
    </row>
    <row r="4407" ht="15">
      <c r="D4407" s="1288"/>
    </row>
    <row r="4408" ht="15">
      <c r="D4408" s="1288"/>
    </row>
    <row r="4409" ht="15">
      <c r="D4409" s="1288"/>
    </row>
    <row r="4410" ht="15">
      <c r="D4410" s="1288"/>
    </row>
    <row r="4411" ht="15">
      <c r="D4411" s="1288"/>
    </row>
    <row r="4412" ht="15">
      <c r="D4412" s="1288"/>
    </row>
    <row r="4413" ht="15">
      <c r="D4413" s="1288"/>
    </row>
    <row r="4414" ht="15">
      <c r="D4414" s="1288"/>
    </row>
    <row r="4415" ht="15">
      <c r="D4415" s="1288"/>
    </row>
    <row r="4416" ht="15">
      <c r="D4416" s="1288"/>
    </row>
    <row r="4417" ht="15">
      <c r="D4417" s="1288"/>
    </row>
    <row r="4418" ht="15">
      <c r="D4418" s="1288"/>
    </row>
    <row r="4419" ht="15">
      <c r="D4419" s="1288"/>
    </row>
    <row r="4420" ht="15">
      <c r="D4420" s="1288"/>
    </row>
    <row r="4421" ht="15">
      <c r="D4421" s="1288"/>
    </row>
    <row r="4422" ht="15">
      <c r="D4422" s="1288"/>
    </row>
    <row r="4423" ht="15">
      <c r="D4423" s="1288"/>
    </row>
    <row r="4424" ht="15">
      <c r="D4424" s="1288"/>
    </row>
    <row r="4425" ht="15">
      <c r="D4425" s="1288"/>
    </row>
    <row r="4426" ht="15">
      <c r="D4426" s="1288"/>
    </row>
    <row r="4427" ht="15">
      <c r="D4427" s="1288"/>
    </row>
    <row r="4428" ht="15">
      <c r="D4428" s="1288"/>
    </row>
    <row r="4429" ht="15">
      <c r="D4429" s="1288"/>
    </row>
    <row r="4430" ht="15">
      <c r="D4430" s="1288"/>
    </row>
    <row r="4431" ht="15">
      <c r="D4431" s="1288"/>
    </row>
    <row r="4432" ht="15">
      <c r="D4432" s="1288"/>
    </row>
    <row r="4433" ht="15">
      <c r="D4433" s="1288"/>
    </row>
    <row r="4434" ht="15">
      <c r="D4434" s="1288"/>
    </row>
    <row r="4435" ht="15">
      <c r="D4435" s="1288"/>
    </row>
    <row r="4436" ht="15">
      <c r="D4436" s="1288"/>
    </row>
    <row r="4437" ht="15">
      <c r="D4437" s="1288"/>
    </row>
    <row r="4438" ht="15">
      <c r="D4438" s="1288"/>
    </row>
    <row r="4439" ht="15">
      <c r="D4439" s="1288"/>
    </row>
    <row r="4440" ht="15">
      <c r="D4440" s="1288"/>
    </row>
    <row r="4441" ht="15">
      <c r="D4441" s="1288"/>
    </row>
    <row r="4442" ht="15">
      <c r="D4442" s="1288"/>
    </row>
    <row r="4443" ht="15">
      <c r="D4443" s="1288"/>
    </row>
    <row r="4444" ht="15">
      <c r="D4444" s="1288"/>
    </row>
    <row r="4445" ht="15">
      <c r="D4445" s="1288"/>
    </row>
    <row r="4446" ht="15">
      <c r="D4446" s="1288"/>
    </row>
    <row r="4447" ht="15">
      <c r="D4447" s="1288"/>
    </row>
    <row r="4448" ht="15">
      <c r="D4448" s="1288"/>
    </row>
    <row r="4449" ht="15">
      <c r="D4449" s="1288"/>
    </row>
    <row r="4450" ht="15">
      <c r="D4450" s="1288"/>
    </row>
    <row r="4451" ht="15">
      <c r="D4451" s="1288"/>
    </row>
    <row r="4452" ht="15">
      <c r="D4452" s="1288"/>
    </row>
    <row r="4453" ht="15">
      <c r="D4453" s="1288"/>
    </row>
    <row r="4454" ht="15">
      <c r="D4454" s="1288"/>
    </row>
    <row r="4455" ht="15">
      <c r="D4455" s="1288"/>
    </row>
    <row r="4456" ht="15">
      <c r="D4456" s="1288"/>
    </row>
    <row r="4457" ht="15">
      <c r="D4457" s="1288"/>
    </row>
    <row r="4458" ht="15">
      <c r="D4458" s="1288"/>
    </row>
    <row r="4459" ht="15">
      <c r="D4459" s="1288"/>
    </row>
    <row r="4460" ht="15">
      <c r="D4460" s="1288"/>
    </row>
    <row r="4461" ht="15">
      <c r="D4461" s="1288"/>
    </row>
    <row r="4462" ht="15">
      <c r="D4462" s="1288"/>
    </row>
    <row r="4463" ht="15">
      <c r="D4463" s="1288"/>
    </row>
    <row r="4464" ht="15">
      <c r="D4464" s="1288"/>
    </row>
    <row r="4465" ht="15">
      <c r="D4465" s="1288"/>
    </row>
    <row r="4466" ht="15">
      <c r="D4466" s="1288"/>
    </row>
    <row r="4467" ht="15">
      <c r="D4467" s="1288"/>
    </row>
    <row r="4468" ht="15">
      <c r="D4468" s="1288"/>
    </row>
    <row r="4469" ht="15">
      <c r="D4469" s="1288"/>
    </row>
    <row r="4470" ht="15">
      <c r="D4470" s="1288"/>
    </row>
    <row r="4471" ht="15">
      <c r="D4471" s="1288"/>
    </row>
    <row r="4472" ht="15">
      <c r="D4472" s="1288"/>
    </row>
    <row r="4473" ht="15">
      <c r="D4473" s="1288"/>
    </row>
    <row r="4474" ht="15">
      <c r="D4474" s="1288"/>
    </row>
    <row r="4475" ht="15">
      <c r="D4475" s="1288"/>
    </row>
    <row r="4476" ht="15">
      <c r="D4476" s="1288"/>
    </row>
    <row r="4477" ht="15">
      <c r="D4477" s="1288"/>
    </row>
    <row r="4478" ht="15">
      <c r="D4478" s="1288"/>
    </row>
    <row r="4479" ht="15">
      <c r="D4479" s="1288"/>
    </row>
    <row r="4480" ht="15">
      <c r="D4480" s="1288"/>
    </row>
    <row r="4481" ht="15">
      <c r="D4481" s="1288"/>
    </row>
    <row r="4482" ht="15">
      <c r="D4482" s="1288"/>
    </row>
    <row r="4483" ht="15">
      <c r="D4483" s="1288"/>
    </row>
    <row r="4484" ht="15">
      <c r="D4484" s="1288"/>
    </row>
    <row r="4485" ht="15">
      <c r="D4485" s="1288"/>
    </row>
    <row r="4486" ht="15">
      <c r="D4486" s="1288"/>
    </row>
    <row r="4487" ht="15">
      <c r="D4487" s="1288"/>
    </row>
    <row r="4488" ht="15">
      <c r="D4488" s="1288"/>
    </row>
    <row r="4489" ht="15">
      <c r="D4489" s="1288"/>
    </row>
    <row r="4490" ht="15">
      <c r="D4490" s="1288"/>
    </row>
    <row r="4491" ht="15">
      <c r="D4491" s="1288"/>
    </row>
    <row r="4492" ht="15">
      <c r="D4492" s="1288"/>
    </row>
    <row r="4493" ht="15">
      <c r="D4493" s="1288"/>
    </row>
    <row r="4494" ht="15">
      <c r="D4494" s="1288"/>
    </row>
    <row r="4495" ht="15">
      <c r="D4495" s="1288"/>
    </row>
    <row r="4496" ht="15">
      <c r="D4496" s="1288"/>
    </row>
    <row r="4497" ht="15">
      <c r="D4497" s="1288"/>
    </row>
    <row r="4498" ht="15">
      <c r="D4498" s="1288"/>
    </row>
    <row r="4499" ht="15">
      <c r="D4499" s="1288"/>
    </row>
    <row r="4500" ht="15">
      <c r="D4500" s="1288"/>
    </row>
    <row r="4501" ht="15">
      <c r="D4501" s="1288"/>
    </row>
    <row r="4502" ht="15">
      <c r="D4502" s="1288"/>
    </row>
    <row r="4503" ht="15">
      <c r="D4503" s="1288"/>
    </row>
    <row r="4504" ht="15">
      <c r="D4504" s="1288"/>
    </row>
    <row r="4505" ht="15">
      <c r="D4505" s="1288"/>
    </row>
    <row r="4506" ht="15">
      <c r="D4506" s="1288"/>
    </row>
    <row r="4507" ht="15">
      <c r="D4507" s="1288"/>
    </row>
    <row r="4508" ht="15">
      <c r="D4508" s="1288"/>
    </row>
    <row r="4509" ht="15">
      <c r="D4509" s="1288"/>
    </row>
    <row r="4510" ht="15">
      <c r="D4510" s="1288"/>
    </row>
    <row r="4511" ht="15">
      <c r="D4511" s="1288"/>
    </row>
    <row r="4512" ht="15">
      <c r="D4512" s="1288"/>
    </row>
    <row r="4513" ht="15">
      <c r="D4513" s="1288"/>
    </row>
    <row r="4514" ht="15">
      <c r="D4514" s="1288"/>
    </row>
    <row r="4515" ht="15">
      <c r="D4515" s="1288"/>
    </row>
    <row r="4516" ht="15">
      <c r="D4516" s="1288"/>
    </row>
    <row r="4517" ht="15">
      <c r="D4517" s="1288"/>
    </row>
    <row r="4518" ht="15">
      <c r="D4518" s="1288"/>
    </row>
    <row r="4519" ht="15">
      <c r="D4519" s="1288"/>
    </row>
    <row r="4520" ht="15">
      <c r="D4520" s="1288"/>
    </row>
    <row r="4521" ht="15">
      <c r="D4521" s="1288"/>
    </row>
    <row r="4522" ht="15">
      <c r="D4522" s="1288"/>
    </row>
    <row r="4523" ht="15">
      <c r="D4523" s="1288"/>
    </row>
    <row r="4524" ht="15">
      <c r="D4524" s="1288"/>
    </row>
    <row r="4525" ht="15">
      <c r="D4525" s="1288"/>
    </row>
    <row r="4526" ht="15">
      <c r="D4526" s="1288"/>
    </row>
    <row r="4527" ht="15">
      <c r="D4527" s="1288"/>
    </row>
    <row r="4528" ht="15">
      <c r="D4528" s="1288"/>
    </row>
    <row r="4529" ht="15">
      <c r="D4529" s="1288"/>
    </row>
    <row r="4530" ht="15">
      <c r="D4530" s="1288"/>
    </row>
    <row r="4531" ht="15">
      <c r="D4531" s="1288"/>
    </row>
    <row r="4532" ht="15">
      <c r="D4532" s="1288"/>
    </row>
    <row r="4533" ht="15">
      <c r="D4533" s="1288"/>
    </row>
    <row r="4534" ht="15">
      <c r="D4534" s="1288"/>
    </row>
    <row r="4535" ht="15">
      <c r="D4535" s="1288"/>
    </row>
    <row r="4536" ht="15">
      <c r="D4536" s="1288"/>
    </row>
    <row r="4537" ht="15">
      <c r="D4537" s="1288"/>
    </row>
    <row r="4538" ht="15">
      <c r="D4538" s="1288"/>
    </row>
    <row r="4539" ht="15">
      <c r="D4539" s="1288"/>
    </row>
    <row r="4540" ht="15">
      <c r="D4540" s="1288"/>
    </row>
    <row r="4541" ht="15">
      <c r="D4541" s="1288"/>
    </row>
    <row r="4542" ht="15">
      <c r="D4542" s="1288"/>
    </row>
    <row r="4543" ht="15">
      <c r="D4543" s="1288"/>
    </row>
    <row r="4544" ht="15">
      <c r="D4544" s="1288"/>
    </row>
    <row r="4545" ht="15">
      <c r="D4545" s="1288"/>
    </row>
    <row r="4546" ht="15">
      <c r="D4546" s="1288"/>
    </row>
    <row r="4547" ht="15">
      <c r="D4547" s="1288"/>
    </row>
    <row r="4548" ht="15">
      <c r="D4548" s="1288"/>
    </row>
    <row r="4549" ht="15">
      <c r="D4549" s="1288"/>
    </row>
    <row r="4550" ht="15">
      <c r="D4550" s="1288"/>
    </row>
    <row r="4551" ht="15">
      <c r="D4551" s="1288"/>
    </row>
    <row r="4552" ht="15">
      <c r="D4552" s="1288"/>
    </row>
    <row r="4553" ht="15">
      <c r="D4553" s="1288"/>
    </row>
    <row r="4554" ht="15">
      <c r="D4554" s="1288"/>
    </row>
    <row r="4555" ht="15">
      <c r="D4555" s="1288"/>
    </row>
    <row r="4556" ht="15">
      <c r="D4556" s="1288"/>
    </row>
    <row r="4557" ht="15">
      <c r="D4557" s="1288"/>
    </row>
    <row r="4558" ht="15">
      <c r="D4558" s="1288"/>
    </row>
    <row r="4559" ht="15">
      <c r="D4559" s="1288"/>
    </row>
    <row r="4560" ht="15">
      <c r="D4560" s="1288"/>
    </row>
    <row r="4561" ht="15">
      <c r="D4561" s="1288"/>
    </row>
    <row r="4562" ht="15">
      <c r="D4562" s="1288"/>
    </row>
    <row r="4563" ht="15">
      <c r="D4563" s="1288"/>
    </row>
    <row r="4564" ht="15">
      <c r="D4564" s="1288"/>
    </row>
    <row r="4565" ht="15">
      <c r="D4565" s="1288"/>
    </row>
    <row r="4566" ht="15">
      <c r="D4566" s="1288"/>
    </row>
    <row r="4567" ht="15">
      <c r="D4567" s="1288"/>
    </row>
    <row r="4568" ht="15">
      <c r="D4568" s="1288"/>
    </row>
    <row r="4569" ht="15">
      <c r="D4569" s="1288"/>
    </row>
    <row r="4570" ht="15">
      <c r="D4570" s="1288"/>
    </row>
    <row r="4571" ht="15">
      <c r="D4571" s="1288"/>
    </row>
    <row r="4572" ht="15">
      <c r="D4572" s="1288"/>
    </row>
    <row r="4573" ht="15">
      <c r="D4573" s="1288"/>
    </row>
    <row r="4574" ht="15">
      <c r="D4574" s="1288"/>
    </row>
    <row r="4575" ht="15">
      <c r="D4575" s="1288"/>
    </row>
    <row r="4576" ht="15">
      <c r="D4576" s="1288"/>
    </row>
    <row r="4577" ht="15">
      <c r="D4577" s="1288"/>
    </row>
    <row r="4578" ht="15">
      <c r="D4578" s="1288"/>
    </row>
    <row r="4579" ht="15">
      <c r="D4579" s="1288"/>
    </row>
    <row r="4580" ht="15">
      <c r="D4580" s="1288"/>
    </row>
    <row r="4581" ht="15">
      <c r="D4581" s="1288"/>
    </row>
    <row r="4582" ht="15">
      <c r="D4582" s="1288"/>
    </row>
    <row r="4583" ht="15">
      <c r="D4583" s="1288"/>
    </row>
    <row r="4584" ht="15">
      <c r="D4584" s="1288"/>
    </row>
    <row r="4585" ht="15">
      <c r="D4585" s="1288"/>
    </row>
    <row r="4586" ht="15">
      <c r="D4586" s="1288"/>
    </row>
    <row r="4587" ht="15">
      <c r="D4587" s="1288"/>
    </row>
    <row r="4588" ht="15">
      <c r="D4588" s="1288"/>
    </row>
    <row r="4589" ht="15">
      <c r="D4589" s="1288"/>
    </row>
    <row r="4590" ht="15">
      <c r="D4590" s="1288"/>
    </row>
    <row r="4591" ht="15">
      <c r="D4591" s="1288"/>
    </row>
    <row r="4592" ht="15">
      <c r="D4592" s="1288"/>
    </row>
    <row r="4593" ht="15">
      <c r="D4593" s="1288"/>
    </row>
    <row r="4594" ht="15">
      <c r="D4594" s="1288"/>
    </row>
    <row r="4595" ht="15">
      <c r="D4595" s="1288"/>
    </row>
    <row r="4596" ht="15">
      <c r="D4596" s="1288"/>
    </row>
    <row r="4597" ht="15">
      <c r="D4597" s="1288"/>
    </row>
    <row r="4598" ht="15">
      <c r="D4598" s="1288"/>
    </row>
    <row r="4599" ht="15">
      <c r="D4599" s="1288"/>
    </row>
    <row r="4600" ht="15">
      <c r="D4600" s="1288"/>
    </row>
    <row r="4601" ht="15">
      <c r="D4601" s="1288"/>
    </row>
    <row r="4602" ht="15">
      <c r="D4602" s="1288"/>
    </row>
    <row r="4603" ht="15">
      <c r="D4603" s="1288"/>
    </row>
    <row r="4604" ht="15">
      <c r="D4604" s="1288"/>
    </row>
    <row r="4605" ht="15">
      <c r="D4605" s="1288"/>
    </row>
    <row r="4606" ht="15">
      <c r="D4606" s="1288"/>
    </row>
    <row r="4607" ht="15">
      <c r="D4607" s="1288"/>
    </row>
    <row r="4608" ht="15">
      <c r="D4608" s="1288"/>
    </row>
    <row r="4609" ht="15">
      <c r="D4609" s="1288"/>
    </row>
    <row r="4610" ht="15">
      <c r="D4610" s="1288"/>
    </row>
    <row r="4611" ht="15">
      <c r="D4611" s="1288"/>
    </row>
    <row r="4612" ht="15">
      <c r="D4612" s="1288"/>
    </row>
    <row r="4613" ht="15">
      <c r="D4613" s="1288"/>
    </row>
    <row r="4614" ht="15">
      <c r="D4614" s="1288"/>
    </row>
    <row r="4615" ht="15">
      <c r="D4615" s="1288"/>
    </row>
    <row r="4616" ht="15">
      <c r="D4616" s="1288"/>
    </row>
    <row r="4617" ht="15">
      <c r="D4617" s="1288"/>
    </row>
    <row r="4618" ht="15">
      <c r="D4618" s="1288"/>
    </row>
    <row r="4619" ht="15">
      <c r="D4619" s="1288"/>
    </row>
    <row r="4620" ht="15">
      <c r="D4620" s="1288"/>
    </row>
    <row r="4621" ht="15">
      <c r="D4621" s="1288"/>
    </row>
    <row r="4622" ht="15">
      <c r="D4622" s="1288"/>
    </row>
    <row r="4623" ht="15">
      <c r="D4623" s="1288"/>
    </row>
    <row r="4624" ht="15">
      <c r="D4624" s="1288"/>
    </row>
    <row r="4625" ht="15">
      <c r="D4625" s="1288"/>
    </row>
    <row r="4626" ht="15">
      <c r="D4626" s="1288"/>
    </row>
    <row r="4627" ht="15">
      <c r="D4627" s="1288"/>
    </row>
    <row r="4628" ht="15">
      <c r="D4628" s="1288"/>
    </row>
    <row r="4629" ht="15">
      <c r="D4629" s="1288"/>
    </row>
    <row r="4630" ht="15">
      <c r="D4630" s="1288"/>
    </row>
    <row r="4631" ht="15">
      <c r="D4631" s="1288"/>
    </row>
    <row r="4632" ht="15">
      <c r="D4632" s="1288"/>
    </row>
    <row r="4633" ht="15">
      <c r="D4633" s="1288"/>
    </row>
    <row r="4634" ht="15">
      <c r="D4634" s="1288"/>
    </row>
    <row r="4635" ht="15">
      <c r="D4635" s="1288"/>
    </row>
    <row r="4636" ht="15">
      <c r="D4636" s="1288"/>
    </row>
    <row r="4637" ht="15">
      <c r="D4637" s="1288"/>
    </row>
    <row r="4638" ht="15">
      <c r="D4638" s="1288"/>
    </row>
    <row r="4639" ht="15">
      <c r="D4639" s="1288"/>
    </row>
    <row r="4640" ht="15">
      <c r="D4640" s="1288"/>
    </row>
    <row r="4641" ht="15">
      <c r="D4641" s="1288"/>
    </row>
    <row r="4642" ht="15">
      <c r="D4642" s="1288"/>
    </row>
    <row r="4643" ht="15">
      <c r="D4643" s="1288"/>
    </row>
    <row r="4644" ht="15">
      <c r="D4644" s="1288"/>
    </row>
    <row r="4645" ht="15">
      <c r="D4645" s="1288"/>
    </row>
    <row r="4646" ht="15">
      <c r="D4646" s="1288"/>
    </row>
    <row r="4647" ht="15">
      <c r="D4647" s="1288"/>
    </row>
    <row r="4648" ht="15">
      <c r="D4648" s="1288"/>
    </row>
    <row r="4649" ht="15">
      <c r="D4649" s="1288"/>
    </row>
    <row r="4650" ht="15">
      <c r="D4650" s="1288"/>
    </row>
    <row r="4651" ht="15">
      <c r="D4651" s="1288"/>
    </row>
    <row r="4652" ht="15">
      <c r="D4652" s="1288"/>
    </row>
    <row r="4653" ht="15">
      <c r="D4653" s="1288"/>
    </row>
    <row r="4654" ht="15">
      <c r="D4654" s="1288"/>
    </row>
    <row r="4655" ht="15">
      <c r="D4655" s="1288"/>
    </row>
    <row r="4656" ht="15">
      <c r="D4656" s="1288"/>
    </row>
    <row r="4657" ht="15">
      <c r="D4657" s="1288"/>
    </row>
    <row r="4658" ht="15">
      <c r="D4658" s="1288"/>
    </row>
    <row r="4659" ht="15">
      <c r="D4659" s="1288"/>
    </row>
    <row r="4660" ht="15">
      <c r="D4660" s="1288"/>
    </row>
    <row r="4661" ht="15">
      <c r="D4661" s="1288"/>
    </row>
    <row r="4662" ht="15">
      <c r="D4662" s="1288"/>
    </row>
    <row r="4663" ht="15">
      <c r="D4663" s="1288"/>
    </row>
    <row r="4664" ht="15">
      <c r="D4664" s="1288"/>
    </row>
    <row r="4665" ht="15">
      <c r="D4665" s="1288"/>
    </row>
    <row r="4666" ht="15">
      <c r="D4666" s="1288"/>
    </row>
    <row r="4667" ht="15">
      <c r="D4667" s="1288"/>
    </row>
    <row r="4668" ht="15">
      <c r="D4668" s="1288"/>
    </row>
    <row r="4669" ht="15">
      <c r="D4669" s="1288"/>
    </row>
    <row r="4670" ht="15">
      <c r="D4670" s="1288"/>
    </row>
    <row r="4671" ht="15">
      <c r="D4671" s="1288"/>
    </row>
    <row r="4672" ht="15">
      <c r="D4672" s="1288"/>
    </row>
    <row r="4673" ht="15">
      <c r="D4673" s="1288"/>
    </row>
    <row r="4674" ht="15">
      <c r="D4674" s="1288"/>
    </row>
    <row r="4675" ht="15">
      <c r="D4675" s="1288"/>
    </row>
    <row r="4676" ht="15">
      <c r="D4676" s="1288"/>
    </row>
    <row r="4677" ht="15">
      <c r="D4677" s="1288"/>
    </row>
    <row r="4678" ht="15">
      <c r="D4678" s="1288"/>
    </row>
    <row r="4679" ht="15">
      <c r="D4679" s="1288"/>
    </row>
    <row r="4680" ht="15">
      <c r="D4680" s="1288"/>
    </row>
    <row r="4681" ht="15">
      <c r="D4681" s="1288"/>
    </row>
    <row r="4682" ht="15">
      <c r="D4682" s="1288"/>
    </row>
    <row r="4683" ht="15">
      <c r="D4683" s="1288"/>
    </row>
    <row r="4684" ht="15">
      <c r="D4684" s="1288"/>
    </row>
    <row r="4685" ht="15">
      <c r="D4685" s="1288"/>
    </row>
    <row r="4686" ht="15">
      <c r="D4686" s="1288"/>
    </row>
    <row r="4687" ht="15">
      <c r="D4687" s="1288"/>
    </row>
    <row r="4688" ht="15">
      <c r="D4688" s="1288"/>
    </row>
    <row r="4689" ht="15">
      <c r="D4689" s="1288"/>
    </row>
    <row r="4690" ht="15">
      <c r="D4690" s="1288"/>
    </row>
    <row r="4691" ht="15">
      <c r="D4691" s="1288"/>
    </row>
    <row r="4692" ht="15">
      <c r="D4692" s="1288"/>
    </row>
    <row r="4693" ht="15">
      <c r="D4693" s="1288"/>
    </row>
    <row r="4694" ht="15">
      <c r="D4694" s="1288"/>
    </row>
    <row r="4695" ht="15">
      <c r="D4695" s="1288"/>
    </row>
    <row r="4696" ht="15">
      <c r="D4696" s="1288"/>
    </row>
    <row r="4697" ht="15">
      <c r="D4697" s="1288"/>
    </row>
    <row r="4698" ht="15">
      <c r="D4698" s="1288"/>
    </row>
    <row r="4699" ht="15">
      <c r="D4699" s="1288"/>
    </row>
    <row r="4700" ht="15">
      <c r="D4700" s="1288"/>
    </row>
    <row r="4701" ht="15">
      <c r="D4701" s="1288"/>
    </row>
    <row r="4702" ht="15">
      <c r="D4702" s="1288"/>
    </row>
    <row r="4703" ht="15">
      <c r="D4703" s="1288"/>
    </row>
    <row r="4704" ht="15">
      <c r="D4704" s="1288"/>
    </row>
    <row r="4705" ht="15">
      <c r="D4705" s="1288"/>
    </row>
    <row r="4706" ht="15">
      <c r="D4706" s="1288"/>
    </row>
    <row r="4707" ht="15">
      <c r="D4707" s="1288"/>
    </row>
    <row r="4708" ht="15">
      <c r="D4708" s="1288"/>
    </row>
    <row r="4709" ht="15">
      <c r="D4709" s="1288"/>
    </row>
    <row r="4710" ht="15">
      <c r="D4710" s="1288"/>
    </row>
    <row r="4711" ht="15">
      <c r="D4711" s="1288"/>
    </row>
    <row r="4712" ht="15">
      <c r="D4712" s="1288"/>
    </row>
    <row r="4713" ht="15">
      <c r="D4713" s="1288"/>
    </row>
    <row r="4714" ht="15">
      <c r="D4714" s="1288"/>
    </row>
    <row r="4715" ht="15">
      <c r="D4715" s="1288"/>
    </row>
    <row r="4716" ht="15">
      <c r="D4716" s="1288"/>
    </row>
    <row r="4717" ht="15">
      <c r="D4717" s="1288"/>
    </row>
    <row r="4718" ht="15">
      <c r="D4718" s="1288"/>
    </row>
    <row r="4719" ht="15">
      <c r="D4719" s="1288"/>
    </row>
    <row r="4720" ht="15">
      <c r="D4720" s="1288"/>
    </row>
    <row r="4721" ht="15">
      <c r="D4721" s="1288"/>
    </row>
    <row r="4722" ht="15">
      <c r="D4722" s="1288"/>
    </row>
    <row r="4723" ht="15">
      <c r="D4723" s="1288"/>
    </row>
    <row r="4724" ht="15">
      <c r="D4724" s="1288"/>
    </row>
    <row r="4725" ht="15">
      <c r="D4725" s="1288"/>
    </row>
    <row r="4726" ht="15">
      <c r="D4726" s="1288"/>
    </row>
    <row r="4727" ht="15">
      <c r="D4727" s="1288"/>
    </row>
    <row r="4728" ht="15">
      <c r="D4728" s="1288"/>
    </row>
    <row r="4729" ht="15">
      <c r="D4729" s="1288"/>
    </row>
    <row r="4730" ht="15">
      <c r="D4730" s="1288"/>
    </row>
    <row r="4731" ht="15">
      <c r="D4731" s="1288"/>
    </row>
    <row r="4732" ht="15">
      <c r="D4732" s="1288"/>
    </row>
    <row r="4733" ht="15">
      <c r="D4733" s="1288"/>
    </row>
    <row r="4734" ht="15">
      <c r="D4734" s="1288"/>
    </row>
    <row r="4735" ht="15">
      <c r="D4735" s="1288"/>
    </row>
    <row r="4736" ht="15">
      <c r="D4736" s="1288"/>
    </row>
    <row r="4737" ht="15">
      <c r="D4737" s="1288"/>
    </row>
    <row r="4738" ht="15">
      <c r="D4738" s="1288"/>
    </row>
    <row r="4739" ht="15">
      <c r="D4739" s="1288"/>
    </row>
    <row r="4740" ht="15">
      <c r="D4740" s="1288"/>
    </row>
    <row r="4741" ht="15">
      <c r="D4741" s="1288"/>
    </row>
    <row r="4742" ht="15">
      <c r="D4742" s="1288"/>
    </row>
    <row r="4743" ht="15">
      <c r="D4743" s="1288"/>
    </row>
    <row r="4744" ht="15">
      <c r="D4744" s="1288"/>
    </row>
    <row r="4745" ht="15">
      <c r="D4745" s="1288"/>
    </row>
    <row r="4746" ht="15">
      <c r="D4746" s="1288"/>
    </row>
    <row r="4747" ht="15">
      <c r="D4747" s="1288"/>
    </row>
    <row r="4748" ht="15">
      <c r="D4748" s="1288"/>
    </row>
    <row r="4749" ht="15">
      <c r="D4749" s="1288"/>
    </row>
    <row r="4750" ht="15">
      <c r="D4750" s="1288"/>
    </row>
    <row r="4751" ht="15">
      <c r="D4751" s="1288"/>
    </row>
    <row r="4752" ht="15">
      <c r="D4752" s="1288"/>
    </row>
    <row r="4753" ht="15">
      <c r="D4753" s="1288"/>
    </row>
    <row r="4754" ht="15">
      <c r="D4754" s="1288"/>
    </row>
    <row r="4755" ht="15">
      <c r="D4755" s="1288"/>
    </row>
    <row r="4756" ht="15">
      <c r="D4756" s="1288"/>
    </row>
    <row r="4757" ht="15">
      <c r="D4757" s="1288"/>
    </row>
    <row r="4758" ht="15">
      <c r="D4758" s="1288"/>
    </row>
    <row r="4759" ht="15">
      <c r="D4759" s="1288"/>
    </row>
    <row r="4760" ht="15">
      <c r="D4760" s="1288"/>
    </row>
    <row r="4761" ht="15">
      <c r="D4761" s="1288"/>
    </row>
    <row r="4762" ht="15">
      <c r="D4762" s="1288"/>
    </row>
    <row r="4763" ht="15">
      <c r="D4763" s="1288"/>
    </row>
    <row r="4764" ht="15">
      <c r="D4764" s="1288"/>
    </row>
    <row r="4765" ht="15">
      <c r="D4765" s="1288"/>
    </row>
    <row r="4766" ht="15">
      <c r="D4766" s="1288"/>
    </row>
    <row r="4767" ht="15">
      <c r="D4767" s="1288"/>
    </row>
    <row r="4768" ht="15">
      <c r="D4768" s="1288"/>
    </row>
    <row r="4769" ht="15">
      <c r="D4769" s="1288"/>
    </row>
    <row r="4770" ht="15">
      <c r="D4770" s="1288"/>
    </row>
    <row r="4771" ht="15">
      <c r="D4771" s="1288"/>
    </row>
    <row r="4772" ht="15">
      <c r="D4772" s="1288"/>
    </row>
    <row r="4773" ht="15">
      <c r="D4773" s="1288"/>
    </row>
    <row r="4774" ht="15">
      <c r="D4774" s="1288"/>
    </row>
    <row r="4775" ht="15">
      <c r="D4775" s="1288"/>
    </row>
    <row r="4776" ht="15">
      <c r="D4776" s="1288"/>
    </row>
    <row r="4777" ht="15">
      <c r="D4777" s="1288"/>
    </row>
    <row r="4778" ht="15">
      <c r="D4778" s="1288"/>
    </row>
    <row r="4779" ht="15">
      <c r="D4779" s="1288"/>
    </row>
    <row r="4780" ht="15">
      <c r="D4780" s="1288"/>
    </row>
    <row r="4781" ht="15">
      <c r="D4781" s="1288"/>
    </row>
    <row r="4782" ht="15">
      <c r="D4782" s="1288"/>
    </row>
    <row r="4783" ht="15">
      <c r="D4783" s="1288"/>
    </row>
    <row r="4784" ht="15">
      <c r="D4784" s="1288"/>
    </row>
    <row r="4785" ht="15">
      <c r="D4785" s="1288"/>
    </row>
    <row r="4786" ht="15">
      <c r="D4786" s="1288"/>
    </row>
    <row r="4787" ht="15">
      <c r="D4787" s="1288"/>
    </row>
    <row r="4788" ht="15">
      <c r="D4788" s="1288"/>
    </row>
    <row r="4789" ht="15">
      <c r="D4789" s="1288"/>
    </row>
    <row r="4790" ht="15">
      <c r="D4790" s="1288"/>
    </row>
    <row r="4791" ht="15">
      <c r="D4791" s="1288"/>
    </row>
    <row r="4792" ht="15">
      <c r="D4792" s="1288"/>
    </row>
    <row r="4793" ht="15">
      <c r="D4793" s="1288"/>
    </row>
    <row r="4794" ht="15">
      <c r="D4794" s="1288"/>
    </row>
    <row r="4795" ht="15">
      <c r="D4795" s="1288"/>
    </row>
    <row r="4796" ht="15">
      <c r="D4796" s="1288"/>
    </row>
    <row r="4797" ht="15">
      <c r="D4797" s="1288"/>
    </row>
    <row r="4798" ht="15">
      <c r="D4798" s="1288"/>
    </row>
    <row r="4799" ht="15">
      <c r="D4799" s="1288"/>
    </row>
    <row r="4800" ht="15">
      <c r="D4800" s="1288"/>
    </row>
    <row r="4801" ht="15">
      <c r="D4801" s="1288"/>
    </row>
    <row r="4802" ht="15">
      <c r="D4802" s="1288"/>
    </row>
    <row r="4803" ht="15">
      <c r="D4803" s="1288"/>
    </row>
    <row r="4804" ht="15">
      <c r="D4804" s="1288"/>
    </row>
    <row r="4805" ht="15">
      <c r="D4805" s="1288"/>
    </row>
    <row r="4806" ht="15">
      <c r="D4806" s="1288"/>
    </row>
    <row r="4807" ht="15">
      <c r="D4807" s="1288"/>
    </row>
    <row r="4808" ht="15">
      <c r="D4808" s="1288"/>
    </row>
    <row r="4809" ht="15">
      <c r="D4809" s="1288"/>
    </row>
    <row r="4810" ht="15">
      <c r="D4810" s="1288"/>
    </row>
    <row r="4811" ht="15">
      <c r="D4811" s="1288"/>
    </row>
    <row r="4812" ht="15">
      <c r="D4812" s="1288"/>
    </row>
    <row r="4813" ht="15">
      <c r="D4813" s="1288"/>
    </row>
    <row r="4814" ht="15">
      <c r="D4814" s="1288"/>
    </row>
    <row r="4815" ht="15">
      <c r="D4815" s="1288"/>
    </row>
    <row r="4816" ht="15">
      <c r="D4816" s="1288"/>
    </row>
    <row r="4817" ht="15">
      <c r="D4817" s="1288"/>
    </row>
    <row r="4818" ht="15">
      <c r="D4818" s="1288"/>
    </row>
    <row r="4819" ht="15">
      <c r="D4819" s="1288"/>
    </row>
    <row r="4820" ht="15">
      <c r="D4820" s="1288"/>
    </row>
    <row r="4821" ht="15">
      <c r="D4821" s="1288"/>
    </row>
    <row r="4822" ht="15">
      <c r="D4822" s="1288"/>
    </row>
    <row r="4823" ht="15">
      <c r="D4823" s="1288"/>
    </row>
    <row r="4824" ht="15">
      <c r="D4824" s="1288"/>
    </row>
    <row r="4825" ht="15">
      <c r="D4825" s="1288"/>
    </row>
    <row r="4826" ht="15">
      <c r="D4826" s="1288"/>
    </row>
    <row r="4827" ht="15">
      <c r="D4827" s="1288"/>
    </row>
    <row r="4828" ht="15">
      <c r="D4828" s="1288"/>
    </row>
    <row r="4829" ht="15">
      <c r="D4829" s="1288"/>
    </row>
    <row r="4830" ht="15">
      <c r="D4830" s="1288"/>
    </row>
    <row r="4831" ht="15">
      <c r="D4831" s="1288"/>
    </row>
    <row r="4832" ht="15">
      <c r="D4832" s="1288"/>
    </row>
    <row r="4833" ht="15">
      <c r="D4833" s="1288"/>
    </row>
    <row r="4834" ht="15">
      <c r="D4834" s="1288"/>
    </row>
    <row r="4835" ht="15">
      <c r="D4835" s="1288"/>
    </row>
    <row r="4836" ht="15">
      <c r="D4836" s="1288"/>
    </row>
    <row r="4837" ht="15">
      <c r="D4837" s="1288"/>
    </row>
    <row r="4838" ht="15">
      <c r="D4838" s="1288"/>
    </row>
    <row r="4839" ht="15">
      <c r="D4839" s="1288"/>
    </row>
    <row r="4840" ht="15">
      <c r="D4840" s="1288"/>
    </row>
    <row r="4841" ht="15">
      <c r="D4841" s="1288"/>
    </row>
    <row r="4842" ht="15">
      <c r="D4842" s="1288"/>
    </row>
    <row r="4843" ht="15">
      <c r="D4843" s="1288"/>
    </row>
    <row r="4844" ht="15">
      <c r="D4844" s="1288"/>
    </row>
    <row r="4845" ht="15">
      <c r="D4845" s="1288"/>
    </row>
    <row r="4846" ht="15">
      <c r="D4846" s="1288"/>
    </row>
    <row r="4847" ht="15">
      <c r="D4847" s="1288"/>
    </row>
    <row r="4848" ht="15">
      <c r="D4848" s="1288"/>
    </row>
    <row r="4849" ht="15">
      <c r="D4849" s="1288"/>
    </row>
    <row r="4850" ht="15">
      <c r="D4850" s="1288"/>
    </row>
    <row r="4851" ht="15">
      <c r="D4851" s="1288"/>
    </row>
    <row r="4852" ht="15">
      <c r="D4852" s="1288"/>
    </row>
    <row r="4853" ht="15">
      <c r="D4853" s="1288"/>
    </row>
    <row r="4854" ht="15">
      <c r="D4854" s="1288"/>
    </row>
    <row r="4855" ht="15">
      <c r="D4855" s="1288"/>
    </row>
    <row r="4856" ht="15">
      <c r="D4856" s="1288"/>
    </row>
    <row r="4857" ht="15">
      <c r="D4857" s="1288"/>
    </row>
    <row r="4858" ht="15">
      <c r="D4858" s="1288"/>
    </row>
    <row r="4859" ht="15">
      <c r="D4859" s="1288"/>
    </row>
    <row r="4860" ht="15">
      <c r="D4860" s="1288"/>
    </row>
    <row r="4861" ht="15">
      <c r="D4861" s="1288"/>
    </row>
    <row r="4862" ht="15">
      <c r="D4862" s="1288"/>
    </row>
    <row r="4863" ht="15">
      <c r="D4863" s="1288"/>
    </row>
    <row r="4864" ht="15">
      <c r="D4864" s="1288"/>
    </row>
    <row r="4865" ht="15">
      <c r="D4865" s="1288"/>
    </row>
    <row r="4866" ht="15">
      <c r="D4866" s="1288"/>
    </row>
    <row r="4867" ht="15">
      <c r="D4867" s="1288"/>
    </row>
    <row r="4868" ht="15">
      <c r="D4868" s="1288"/>
    </row>
    <row r="4869" ht="15">
      <c r="D4869" s="1288"/>
    </row>
    <row r="4870" ht="15">
      <c r="D4870" s="1288"/>
    </row>
    <row r="4871" ht="15">
      <c r="D4871" s="1288"/>
    </row>
    <row r="4872" ht="15">
      <c r="D4872" s="1288"/>
    </row>
    <row r="4873" ht="15">
      <c r="D4873" s="1288"/>
    </row>
    <row r="4874" ht="15">
      <c r="D4874" s="1288"/>
    </row>
    <row r="4875" ht="15">
      <c r="D4875" s="1288"/>
    </row>
    <row r="4876" ht="15">
      <c r="D4876" s="1288"/>
    </row>
    <row r="4877" ht="15">
      <c r="D4877" s="1288"/>
    </row>
    <row r="4878" ht="15">
      <c r="D4878" s="1288"/>
    </row>
    <row r="4879" ht="15">
      <c r="D4879" s="1288"/>
    </row>
    <row r="4880" ht="15">
      <c r="D4880" s="1288"/>
    </row>
    <row r="4881" ht="15">
      <c r="D4881" s="1288"/>
    </row>
    <row r="4882" ht="15">
      <c r="D4882" s="1288"/>
    </row>
    <row r="4883" ht="15">
      <c r="D4883" s="1288"/>
    </row>
    <row r="4884" ht="15">
      <c r="D4884" s="1288"/>
    </row>
    <row r="4885" ht="15">
      <c r="D4885" s="1288"/>
    </row>
    <row r="4886" ht="15">
      <c r="D4886" s="1288"/>
    </row>
    <row r="4887" ht="15">
      <c r="D4887" s="1288"/>
    </row>
    <row r="4888" ht="15">
      <c r="D4888" s="1288"/>
    </row>
    <row r="4889" ht="15">
      <c r="D4889" s="1288"/>
    </row>
    <row r="4890" ht="15">
      <c r="D4890" s="1288"/>
    </row>
    <row r="4891" ht="15">
      <c r="D4891" s="1288"/>
    </row>
    <row r="4892" ht="15">
      <c r="D4892" s="1288"/>
    </row>
    <row r="4893" ht="15">
      <c r="D4893" s="1288"/>
    </row>
    <row r="4894" ht="15">
      <c r="D4894" s="1288"/>
    </row>
    <row r="4895" ht="15">
      <c r="D4895" s="1288"/>
    </row>
    <row r="4896" ht="15">
      <c r="D4896" s="1288"/>
    </row>
    <row r="4897" ht="15">
      <c r="D4897" s="1288"/>
    </row>
    <row r="4898" ht="15">
      <c r="D4898" s="1288"/>
    </row>
    <row r="4899" ht="15">
      <c r="D4899" s="1288"/>
    </row>
    <row r="4900" ht="15">
      <c r="D4900" s="1288"/>
    </row>
    <row r="4901" ht="15">
      <c r="D4901" s="1288"/>
    </row>
    <row r="4902" ht="15">
      <c r="D4902" s="1288"/>
    </row>
    <row r="4903" ht="15">
      <c r="D4903" s="1288"/>
    </row>
    <row r="4904" ht="15">
      <c r="D4904" s="1288"/>
    </row>
    <row r="4905" ht="15">
      <c r="D4905" s="1288"/>
    </row>
    <row r="4906" ht="15">
      <c r="D4906" s="1288"/>
    </row>
    <row r="4907" ht="15">
      <c r="D4907" s="1288"/>
    </row>
    <row r="4908" ht="15">
      <c r="D4908" s="1288"/>
    </row>
    <row r="4909" ht="15">
      <c r="D4909" s="1288"/>
    </row>
    <row r="4910" ht="15">
      <c r="D4910" s="1288"/>
    </row>
    <row r="4911" ht="15">
      <c r="D4911" s="1288"/>
    </row>
    <row r="4912" ht="15">
      <c r="D4912" s="1288"/>
    </row>
    <row r="4913" ht="15">
      <c r="D4913" s="1288"/>
    </row>
    <row r="4914" ht="15">
      <c r="D4914" s="1288"/>
    </row>
    <row r="4915" ht="15">
      <c r="D4915" s="1288"/>
    </row>
    <row r="4916" ht="15">
      <c r="D4916" s="1288"/>
    </row>
    <row r="4917" ht="15">
      <c r="D4917" s="1288"/>
    </row>
    <row r="4918" ht="15">
      <c r="D4918" s="1288"/>
    </row>
    <row r="4919" ht="15">
      <c r="D4919" s="1288"/>
    </row>
    <row r="4920" ht="15">
      <c r="D4920" s="1288"/>
    </row>
    <row r="4921" ht="15">
      <c r="D4921" s="1288"/>
    </row>
    <row r="4922" ht="15">
      <c r="D4922" s="1288"/>
    </row>
    <row r="4923" ht="15">
      <c r="D4923" s="1288"/>
    </row>
    <row r="4924" ht="15">
      <c r="D4924" s="1288"/>
    </row>
    <row r="4925" ht="15">
      <c r="D4925" s="1288"/>
    </row>
    <row r="4926" ht="15">
      <c r="D4926" s="1288"/>
    </row>
    <row r="4927" ht="15">
      <c r="D4927" s="1288"/>
    </row>
    <row r="4928" ht="15">
      <c r="D4928" s="1288"/>
    </row>
    <row r="4929" ht="15">
      <c r="D4929" s="1288"/>
    </row>
    <row r="4930" ht="15">
      <c r="D4930" s="1288"/>
    </row>
    <row r="4931" ht="15">
      <c r="D4931" s="1288"/>
    </row>
    <row r="4932" ht="15">
      <c r="D4932" s="1288"/>
    </row>
    <row r="4933" ht="15">
      <c r="D4933" s="1288"/>
    </row>
    <row r="4934" ht="15">
      <c r="D4934" s="1288"/>
    </row>
    <row r="4935" ht="15">
      <c r="D4935" s="1288"/>
    </row>
    <row r="4936" ht="15">
      <c r="D4936" s="1288"/>
    </row>
    <row r="4937" ht="15">
      <c r="D4937" s="1288"/>
    </row>
    <row r="4938" ht="15">
      <c r="D4938" s="1288"/>
    </row>
    <row r="4939" ht="15">
      <c r="D4939" s="1288"/>
    </row>
    <row r="4940" ht="15">
      <c r="D4940" s="1288"/>
    </row>
    <row r="4941" ht="15">
      <c r="D4941" s="1288"/>
    </row>
    <row r="4942" ht="15">
      <c r="D4942" s="1288"/>
    </row>
    <row r="4943" ht="15">
      <c r="D4943" s="1288"/>
    </row>
    <row r="4944" ht="15">
      <c r="D4944" s="1288"/>
    </row>
    <row r="4945" ht="15">
      <c r="D4945" s="1288"/>
    </row>
    <row r="4946" ht="15">
      <c r="D4946" s="1288"/>
    </row>
    <row r="4947" ht="15">
      <c r="D4947" s="1288"/>
    </row>
    <row r="4948" ht="15">
      <c r="D4948" s="1288"/>
    </row>
    <row r="4949" ht="15">
      <c r="D4949" s="1288"/>
    </row>
    <row r="4950" ht="15">
      <c r="D4950" s="1288"/>
    </row>
    <row r="4951" ht="15">
      <c r="D4951" s="1288"/>
    </row>
    <row r="4952" ht="15">
      <c r="D4952" s="1288"/>
    </row>
    <row r="4953" ht="15">
      <c r="D4953" s="1288"/>
    </row>
    <row r="4954" ht="15">
      <c r="D4954" s="1288"/>
    </row>
    <row r="4955" ht="15">
      <c r="D4955" s="1288"/>
    </row>
    <row r="4956" ht="15">
      <c r="D4956" s="1288"/>
    </row>
    <row r="4957" ht="15">
      <c r="D4957" s="1288"/>
    </row>
    <row r="4958" ht="15">
      <c r="D4958" s="1288"/>
    </row>
    <row r="4959" ht="15">
      <c r="D4959" s="1288"/>
    </row>
    <row r="4960" ht="15">
      <c r="D4960" s="1288"/>
    </row>
    <row r="4961" ht="15">
      <c r="D4961" s="1288"/>
    </row>
    <row r="4962" ht="15">
      <c r="D4962" s="1288"/>
    </row>
    <row r="4963" ht="15">
      <c r="D4963" s="1288"/>
    </row>
    <row r="4964" ht="15">
      <c r="D4964" s="1288"/>
    </row>
    <row r="4965" ht="15">
      <c r="D4965" s="1288"/>
    </row>
    <row r="4966" ht="15">
      <c r="D4966" s="1288"/>
    </row>
    <row r="4967" ht="15">
      <c r="D4967" s="1288"/>
    </row>
    <row r="4968" ht="15">
      <c r="D4968" s="1288"/>
    </row>
    <row r="4969" ht="15">
      <c r="D4969" s="1288"/>
    </row>
    <row r="4970" ht="15">
      <c r="D4970" s="1288"/>
    </row>
    <row r="4971" ht="15">
      <c r="D4971" s="1288"/>
    </row>
    <row r="4972" ht="15">
      <c r="D4972" s="1288"/>
    </row>
    <row r="4973" ht="15">
      <c r="D4973" s="1288"/>
    </row>
    <row r="4974" ht="15">
      <c r="D4974" s="1288"/>
    </row>
    <row r="4975" ht="15">
      <c r="D4975" s="1288"/>
    </row>
    <row r="4976" ht="15">
      <c r="D4976" s="1288"/>
    </row>
    <row r="4977" ht="15">
      <c r="D4977" s="1288"/>
    </row>
    <row r="4978" ht="15">
      <c r="D4978" s="1288"/>
    </row>
    <row r="4979" ht="15">
      <c r="D4979" s="1288"/>
    </row>
    <row r="4980" ht="15">
      <c r="D4980" s="1288"/>
    </row>
    <row r="4981" ht="15">
      <c r="D4981" s="1288"/>
    </row>
    <row r="4982" ht="15">
      <c r="D4982" s="1288"/>
    </row>
    <row r="4983" ht="15">
      <c r="D4983" s="1288"/>
    </row>
    <row r="4984" ht="15">
      <c r="D4984" s="1288"/>
    </row>
    <row r="4985" ht="15">
      <c r="D4985" s="1288"/>
    </row>
    <row r="4986" ht="15">
      <c r="D4986" s="1288"/>
    </row>
    <row r="4987" ht="15">
      <c r="D4987" s="1288"/>
    </row>
    <row r="4988" ht="15">
      <c r="D4988" s="1288"/>
    </row>
    <row r="4989" ht="15">
      <c r="D4989" s="1288"/>
    </row>
    <row r="4990" ht="15">
      <c r="D4990" s="1288"/>
    </row>
    <row r="4991" ht="15">
      <c r="D4991" s="1288"/>
    </row>
    <row r="4992" ht="15">
      <c r="D4992" s="1288"/>
    </row>
    <row r="4993" ht="15">
      <c r="D4993" s="1288"/>
    </row>
    <row r="4994" ht="15">
      <c r="D4994" s="1288"/>
    </row>
    <row r="4995" ht="15">
      <c r="D4995" s="1288"/>
    </row>
    <row r="4996" ht="15">
      <c r="D4996" s="1288"/>
    </row>
    <row r="4997" ht="15">
      <c r="D4997" s="1288"/>
    </row>
    <row r="4998" ht="15">
      <c r="D4998" s="1288"/>
    </row>
    <row r="4999" ht="15">
      <c r="D4999" s="1288"/>
    </row>
    <row r="5000" ht="15">
      <c r="D5000" s="1288"/>
    </row>
    <row r="5001" ht="15">
      <c r="D5001" s="1288"/>
    </row>
    <row r="5002" ht="15">
      <c r="D5002" s="1288"/>
    </row>
    <row r="5003" ht="15">
      <c r="D5003" s="1288"/>
    </row>
  </sheetData>
  <sheetProtection password="CF72" sheet="1" objects="1" scenarios="1" formatColumns="0"/>
  <mergeCells count="5">
    <mergeCell ref="H4:K4"/>
    <mergeCell ref="A6:A7"/>
    <mergeCell ref="B6:B7"/>
    <mergeCell ref="C6:G6"/>
    <mergeCell ref="H6:M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0:B18 B21:B25 B28:B32">
      <formula1>900</formula1>
    </dataValidation>
    <dataValidation type="decimal" allowBlank="1" showErrorMessage="1" errorTitle="Ошибка" error="Допускается ввод только неотрицательных чисел!" sqref="F28:J32 C10:D18 F21:J25 L21:M25 L28:M32 C28:D32 C21:D25 L10:M18 F15:J18 F10:G14 I10:J14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E34 C26:M27 C20:M20 E28:E32 K34 K10:K18 E10:E18 E21:E25 K28:K32 K21:K25 C9:M9">
      <formula1>0</formula1>
    </dataValidation>
    <dataValidation type="whole" operator="greaterThanOrEqual" allowBlank="1" showInputMessage="1" showErrorMessage="1" sqref="F34:J34 E33:G33 L34:M34 C33:D34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2"/>
  <dimension ref="A2:K3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140625" style="328" customWidth="1"/>
    <col min="2" max="2" width="17.57421875" style="328" customWidth="1"/>
    <col min="3" max="3" width="12.421875" style="328" customWidth="1"/>
    <col min="4" max="4" width="14.57421875" style="328" customWidth="1"/>
    <col min="5" max="6" width="17.57421875" style="328" customWidth="1"/>
    <col min="7" max="7" width="17.57421875" style="910" customWidth="1"/>
    <col min="8" max="8" width="13.421875" style="328" customWidth="1"/>
    <col min="9" max="9" width="14.421875" style="328" customWidth="1"/>
    <col min="10" max="10" width="14.140625" style="910" customWidth="1"/>
    <col min="11" max="16384" width="9.140625" style="328" customWidth="1"/>
  </cols>
  <sheetData>
    <row r="2" spans="1:11" ht="15">
      <c r="A2" s="461" t="s">
        <v>1132</v>
      </c>
      <c r="B2" s="461"/>
      <c r="C2" s="461"/>
      <c r="D2" s="461"/>
      <c r="E2" s="461"/>
      <c r="F2" s="719"/>
      <c r="G2" s="902"/>
      <c r="H2" s="719"/>
      <c r="I2" s="665"/>
      <c r="J2" s="911"/>
      <c r="K2" s="657"/>
    </row>
    <row r="3" spans="1:11" ht="15">
      <c r="A3" s="463" t="str">
        <f>Титульный!$B$10</f>
        <v>ООО "Дирекция Голицыно-3"</v>
      </c>
      <c r="B3" s="302"/>
      <c r="C3" s="302"/>
      <c r="D3" s="302"/>
      <c r="E3" s="302"/>
      <c r="F3" s="720"/>
      <c r="G3" s="903"/>
      <c r="H3" s="720"/>
      <c r="I3" s="661"/>
      <c r="J3" s="906"/>
      <c r="K3" s="657"/>
    </row>
    <row r="4" spans="1:11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04"/>
      <c r="C4" s="304"/>
      <c r="D4" s="304"/>
      <c r="E4" s="304"/>
      <c r="F4" s="721"/>
      <c r="G4" s="904"/>
      <c r="H4" s="721"/>
      <c r="I4" s="661"/>
      <c r="J4" s="906"/>
      <c r="K4" s="657"/>
    </row>
    <row r="5" spans="1:11" ht="15">
      <c r="A5" s="718"/>
      <c r="B5" s="302"/>
      <c r="C5" s="302"/>
      <c r="D5" s="302"/>
      <c r="E5" s="302"/>
      <c r="F5" s="720"/>
      <c r="G5" s="903"/>
      <c r="H5" s="720"/>
      <c r="I5" s="661"/>
      <c r="J5" s="906"/>
      <c r="K5" s="657"/>
    </row>
    <row r="6" spans="1:11" ht="15">
      <c r="A6" s="722" t="s">
        <v>364</v>
      </c>
      <c r="B6" s="657"/>
      <c r="C6" s="657"/>
      <c r="D6" s="657"/>
      <c r="E6" s="657"/>
      <c r="F6" s="657"/>
      <c r="G6" s="905"/>
      <c r="H6" s="657"/>
      <c r="I6" s="657"/>
      <c r="J6" s="905"/>
      <c r="K6" s="657"/>
    </row>
    <row r="7" spans="1:11" ht="15">
      <c r="A7" s="661"/>
      <c r="B7" s="661"/>
      <c r="C7" s="661"/>
      <c r="D7" s="661"/>
      <c r="E7" s="661"/>
      <c r="F7" s="661"/>
      <c r="G7" s="906"/>
      <c r="H7" s="657"/>
      <c r="I7" s="657"/>
      <c r="J7" s="905"/>
      <c r="K7" s="657"/>
    </row>
    <row r="8" spans="1:11" ht="25.5" customHeight="1">
      <c r="A8" s="1519" t="s">
        <v>4</v>
      </c>
      <c r="B8" s="1519" t="s">
        <v>1133</v>
      </c>
      <c r="C8" s="1519" t="s">
        <v>1134</v>
      </c>
      <c r="D8" s="1519" t="s">
        <v>1135</v>
      </c>
      <c r="E8" s="63" t="s">
        <v>368</v>
      </c>
      <c r="F8" s="466" t="s">
        <v>294</v>
      </c>
      <c r="G8" s="39" t="s">
        <v>369</v>
      </c>
      <c r="H8" s="723"/>
      <c r="I8" s="657"/>
      <c r="J8" s="905"/>
      <c r="K8" s="657"/>
    </row>
    <row r="9" spans="1:11" ht="22.5" customHeight="1">
      <c r="A9" s="1519"/>
      <c r="B9" s="1519"/>
      <c r="C9" s="1519"/>
      <c r="D9" s="1519"/>
      <c r="E9" s="724" t="s">
        <v>30</v>
      </c>
      <c r="F9" s="725" t="s">
        <v>298</v>
      </c>
      <c r="G9" s="907" t="s">
        <v>30</v>
      </c>
      <c r="H9" s="661"/>
      <c r="I9" s="657"/>
      <c r="J9" s="905"/>
      <c r="K9" s="657"/>
    </row>
    <row r="10" spans="1:11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726"/>
      <c r="I10" s="726"/>
      <c r="J10" s="912"/>
      <c r="K10" s="726"/>
    </row>
    <row r="11" spans="1:11" ht="15" hidden="1">
      <c r="A11" s="36">
        <v>0</v>
      </c>
      <c r="B11" s="25"/>
      <c r="C11" s="25"/>
      <c r="D11" s="25"/>
      <c r="E11" s="25"/>
      <c r="F11" s="25"/>
      <c r="G11" s="206"/>
      <c r="H11" s="726"/>
      <c r="I11" s="726"/>
      <c r="J11" s="912"/>
      <c r="K11" s="726"/>
    </row>
    <row r="12" spans="1:11" ht="15">
      <c r="A12" s="861">
        <f aca="true" t="shared" si="0" ref="A12:A17">ROW(A1)</f>
        <v>1</v>
      </c>
      <c r="B12" s="200" t="s">
        <v>1188</v>
      </c>
      <c r="C12" s="200" t="s">
        <v>1187</v>
      </c>
      <c r="D12" s="273"/>
      <c r="E12" s="198">
        <f>47700/1000</f>
        <v>47.7</v>
      </c>
      <c r="F12" s="892" t="s">
        <v>628</v>
      </c>
      <c r="G12" s="208">
        <f aca="true" t="shared" si="1" ref="G12:G17">IF(F12="да",E12*1.18,E12)</f>
        <v>56.286</v>
      </c>
      <c r="H12" s="661"/>
      <c r="I12" s="657"/>
      <c r="J12" s="905"/>
      <c r="K12" s="657"/>
    </row>
    <row r="13" spans="1:11" ht="15">
      <c r="A13" s="861">
        <f t="shared" si="0"/>
        <v>2</v>
      </c>
      <c r="B13" s="860"/>
      <c r="C13" s="273"/>
      <c r="D13" s="273"/>
      <c r="E13" s="198"/>
      <c r="F13" s="892"/>
      <c r="G13" s="208">
        <f t="shared" si="1"/>
        <v>0</v>
      </c>
      <c r="H13" s="661"/>
      <c r="I13" s="657"/>
      <c r="J13" s="905"/>
      <c r="K13" s="657"/>
    </row>
    <row r="14" spans="1:11" ht="15">
      <c r="A14" s="861">
        <f t="shared" si="0"/>
        <v>3</v>
      </c>
      <c r="B14" s="860"/>
      <c r="C14" s="273"/>
      <c r="D14" s="273"/>
      <c r="E14" s="198"/>
      <c r="F14" s="892"/>
      <c r="G14" s="208">
        <f t="shared" si="1"/>
        <v>0</v>
      </c>
      <c r="H14" s="661"/>
      <c r="I14" s="657"/>
      <c r="J14" s="905"/>
      <c r="K14" s="657"/>
    </row>
    <row r="15" spans="1:11" ht="15">
      <c r="A15" s="861">
        <f t="shared" si="0"/>
        <v>4</v>
      </c>
      <c r="B15" s="860"/>
      <c r="C15" s="273"/>
      <c r="D15" s="273"/>
      <c r="E15" s="198"/>
      <c r="F15" s="892"/>
      <c r="G15" s="208">
        <f t="shared" si="1"/>
        <v>0</v>
      </c>
      <c r="H15" s="661"/>
      <c r="I15" s="657"/>
      <c r="J15" s="905"/>
      <c r="K15" s="657"/>
    </row>
    <row r="16" spans="1:11" ht="15">
      <c r="A16" s="861">
        <f t="shared" si="0"/>
        <v>5</v>
      </c>
      <c r="B16" s="860"/>
      <c r="C16" s="273"/>
      <c r="D16" s="273"/>
      <c r="E16" s="198"/>
      <c r="F16" s="892"/>
      <c r="G16" s="208">
        <f t="shared" si="1"/>
        <v>0</v>
      </c>
      <c r="H16" s="661"/>
      <c r="I16" s="657"/>
      <c r="J16" s="905"/>
      <c r="K16" s="657"/>
    </row>
    <row r="17" spans="1:11" ht="15">
      <c r="A17" s="861">
        <f t="shared" si="0"/>
        <v>6</v>
      </c>
      <c r="B17" s="965"/>
      <c r="C17" s="273"/>
      <c r="D17" s="273"/>
      <c r="E17" s="198"/>
      <c r="F17" s="892"/>
      <c r="G17" s="208">
        <f t="shared" si="1"/>
        <v>0</v>
      </c>
      <c r="H17" s="661"/>
      <c r="I17" s="657"/>
      <c r="J17" s="905"/>
      <c r="K17" s="657"/>
    </row>
    <row r="18" spans="1:11" ht="15">
      <c r="A18" s="31"/>
      <c r="B18" s="32" t="s">
        <v>696</v>
      </c>
      <c r="C18" s="40"/>
      <c r="D18" s="40"/>
      <c r="E18" s="40"/>
      <c r="F18" s="40"/>
      <c r="G18" s="53"/>
      <c r="H18" s="661"/>
      <c r="I18" s="657"/>
      <c r="J18" s="905"/>
      <c r="K18" s="661"/>
    </row>
    <row r="19" spans="1:11" ht="22.5" customHeight="1">
      <c r="A19" s="34"/>
      <c r="B19" s="30" t="s">
        <v>287</v>
      </c>
      <c r="C19" s="26"/>
      <c r="D19" s="26"/>
      <c r="E19" s="208">
        <f>SUM(E11:E18)</f>
        <v>47.7</v>
      </c>
      <c r="F19" s="26"/>
      <c r="G19" s="208">
        <f>SUM(G11:G18)</f>
        <v>56.286</v>
      </c>
      <c r="H19" s="661"/>
      <c r="I19" s="657"/>
      <c r="J19" s="905"/>
      <c r="K19" s="661"/>
    </row>
    <row r="20" spans="1:11" ht="15">
      <c r="A20" s="661"/>
      <c r="B20" s="661"/>
      <c r="C20" s="661"/>
      <c r="D20" s="661"/>
      <c r="E20" s="661"/>
      <c r="F20" s="661"/>
      <c r="G20" s="906"/>
      <c r="H20" s="657"/>
      <c r="I20" s="657"/>
      <c r="J20" s="905"/>
      <c r="K20" s="657"/>
    </row>
    <row r="21" spans="1:11" ht="15">
      <c r="A21" s="722" t="s">
        <v>371</v>
      </c>
      <c r="B21" s="657"/>
      <c r="C21" s="657"/>
      <c r="D21" s="657"/>
      <c r="E21" s="657"/>
      <c r="F21" s="657"/>
      <c r="G21" s="905"/>
      <c r="H21" s="657"/>
      <c r="I21" s="657"/>
      <c r="J21" s="905"/>
      <c r="K21" s="657"/>
    </row>
    <row r="22" spans="1:11" ht="15">
      <c r="A22" s="661"/>
      <c r="B22" s="661"/>
      <c r="C22" s="661"/>
      <c r="D22" s="661"/>
      <c r="E22" s="661"/>
      <c r="F22" s="661"/>
      <c r="G22" s="906"/>
      <c r="H22" s="661"/>
      <c r="I22" s="661"/>
      <c r="J22" s="906"/>
      <c r="K22" s="661"/>
    </row>
    <row r="23" spans="1:11" ht="24.75" customHeight="1">
      <c r="A23" s="1519" t="s">
        <v>4</v>
      </c>
      <c r="B23" s="1519" t="s">
        <v>377</v>
      </c>
      <c r="C23" s="1519" t="s">
        <v>378</v>
      </c>
      <c r="D23" s="1519" t="s">
        <v>274</v>
      </c>
      <c r="E23" s="1519" t="s">
        <v>379</v>
      </c>
      <c r="F23" s="1519" t="s">
        <v>380</v>
      </c>
      <c r="G23" s="1549" t="s">
        <v>381</v>
      </c>
      <c r="H23" s="63" t="s">
        <v>368</v>
      </c>
      <c r="I23" s="466" t="s">
        <v>294</v>
      </c>
      <c r="J23" s="39" t="s">
        <v>369</v>
      </c>
      <c r="K23" s="728"/>
    </row>
    <row r="24" spans="1:11" ht="15">
      <c r="A24" s="1519"/>
      <c r="B24" s="1519"/>
      <c r="C24" s="1519"/>
      <c r="D24" s="1519"/>
      <c r="E24" s="1519"/>
      <c r="F24" s="1519"/>
      <c r="G24" s="1549"/>
      <c r="H24" s="724" t="s">
        <v>30</v>
      </c>
      <c r="I24" s="725" t="s">
        <v>298</v>
      </c>
      <c r="J24" s="907" t="s">
        <v>30</v>
      </c>
      <c r="K24" s="11"/>
    </row>
    <row r="25" spans="1:11" ht="15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5">
        <v>6</v>
      </c>
      <c r="G25" s="206">
        <v>7</v>
      </c>
      <c r="H25" s="25">
        <v>8</v>
      </c>
      <c r="I25" s="25">
        <v>9</v>
      </c>
      <c r="J25" s="25">
        <v>10</v>
      </c>
      <c r="K25" s="657"/>
    </row>
    <row r="26" spans="1:11" ht="15" hidden="1">
      <c r="A26" s="36">
        <v>0</v>
      </c>
      <c r="B26" s="25"/>
      <c r="C26" s="25"/>
      <c r="D26" s="25"/>
      <c r="E26" s="25"/>
      <c r="F26" s="25"/>
      <c r="G26" s="206"/>
      <c r="H26" s="25"/>
      <c r="I26" s="25"/>
      <c r="J26" s="206"/>
      <c r="K26" s="657"/>
    </row>
    <row r="27" spans="1:11" ht="15">
      <c r="A27" s="861">
        <f>ROW(A1)</f>
        <v>1</v>
      </c>
      <c r="B27" s="310"/>
      <c r="C27" s="273"/>
      <c r="D27" s="273"/>
      <c r="E27" s="273"/>
      <c r="F27" s="273"/>
      <c r="G27" s="258"/>
      <c r="H27" s="198"/>
      <c r="I27" s="892"/>
      <c r="J27" s="208">
        <f>IF(I27="да",H27*1.18,H27)</f>
        <v>0</v>
      </c>
      <c r="K27" s="657"/>
    </row>
    <row r="28" spans="1:11" ht="15">
      <c r="A28" s="861">
        <f>ROW(A2)</f>
        <v>2</v>
      </c>
      <c r="B28" s="860"/>
      <c r="C28" s="273"/>
      <c r="D28" s="273"/>
      <c r="E28" s="273"/>
      <c r="F28" s="273"/>
      <c r="G28" s="258"/>
      <c r="H28" s="198"/>
      <c r="I28" s="892"/>
      <c r="J28" s="208">
        <f>IF(I28="да",H28*1.18,H28)</f>
        <v>0</v>
      </c>
      <c r="K28" s="657"/>
    </row>
    <row r="29" spans="1:11" ht="15">
      <c r="A29" s="861">
        <f>ROW(A3)</f>
        <v>3</v>
      </c>
      <c r="B29" s="860"/>
      <c r="C29" s="273"/>
      <c r="D29" s="273"/>
      <c r="E29" s="273"/>
      <c r="F29" s="273"/>
      <c r="G29" s="258"/>
      <c r="H29" s="198"/>
      <c r="I29" s="892"/>
      <c r="J29" s="208">
        <f>IF(I29="да",H29*1.18,H29)</f>
        <v>0</v>
      </c>
      <c r="K29" s="657"/>
    </row>
    <row r="30" spans="1:11" ht="15">
      <c r="A30" s="861">
        <f>ROW(A4)</f>
        <v>4</v>
      </c>
      <c r="B30" s="860"/>
      <c r="C30" s="273"/>
      <c r="D30" s="273"/>
      <c r="E30" s="273"/>
      <c r="F30" s="273"/>
      <c r="G30" s="258"/>
      <c r="H30" s="198"/>
      <c r="I30" s="892"/>
      <c r="J30" s="208">
        <f>IF(I30="да",H30*1.18,H30)</f>
        <v>0</v>
      </c>
      <c r="K30" s="657"/>
    </row>
    <row r="31" spans="1:11" ht="15">
      <c r="A31" s="861">
        <f>ROW(A5)</f>
        <v>5</v>
      </c>
      <c r="B31" s="860"/>
      <c r="C31" s="273"/>
      <c r="D31" s="273"/>
      <c r="E31" s="273"/>
      <c r="F31" s="273"/>
      <c r="G31" s="258"/>
      <c r="H31" s="198"/>
      <c r="I31" s="892"/>
      <c r="J31" s="208">
        <f>IF(I31="да",H31*1.18,H31)</f>
        <v>0</v>
      </c>
      <c r="K31" s="657"/>
    </row>
    <row r="32" spans="1:10" ht="15">
      <c r="A32" s="31"/>
      <c r="B32" s="32" t="s">
        <v>696</v>
      </c>
      <c r="C32" s="40"/>
      <c r="D32" s="40"/>
      <c r="E32" s="40"/>
      <c r="F32" s="40"/>
      <c r="G32" s="53"/>
      <c r="H32" s="40"/>
      <c r="I32" s="40"/>
      <c r="J32" s="53"/>
    </row>
    <row r="33" spans="1:10" ht="15">
      <c r="A33" s="34"/>
      <c r="B33" s="30" t="s">
        <v>287</v>
      </c>
      <c r="C33" s="26"/>
      <c r="D33" s="26"/>
      <c r="E33" s="41"/>
      <c r="F33" s="41"/>
      <c r="G33" s="42"/>
      <c r="H33" s="208">
        <f>SUM(H26:H32)</f>
        <v>0</v>
      </c>
      <c r="I33" s="26"/>
      <c r="J33" s="208">
        <f>SUM(J26:J32)</f>
        <v>0</v>
      </c>
    </row>
    <row r="34" spans="1:10" ht="15">
      <c r="A34" s="7"/>
      <c r="B34" s="8"/>
      <c r="C34" s="8"/>
      <c r="D34" s="8"/>
      <c r="E34" s="9"/>
      <c r="F34" s="10"/>
      <c r="G34" s="908"/>
      <c r="H34" s="11"/>
      <c r="I34" s="11"/>
      <c r="J34" s="913"/>
    </row>
    <row r="35" spans="1:10" ht="15">
      <c r="A35" s="674" t="s">
        <v>299</v>
      </c>
      <c r="B35" s="729"/>
      <c r="C35" s="729"/>
      <c r="D35" s="729"/>
      <c r="E35" s="729"/>
      <c r="F35" s="657"/>
      <c r="G35" s="905"/>
      <c r="H35" s="657"/>
      <c r="I35" s="657"/>
      <c r="J35" s="905"/>
    </row>
    <row r="36" spans="1:10" ht="15">
      <c r="A36" s="658"/>
      <c r="B36" s="657"/>
      <c r="C36" s="657"/>
      <c r="D36" s="657"/>
      <c r="E36" s="657"/>
      <c r="F36" s="657"/>
      <c r="G36" s="905"/>
      <c r="H36" s="657"/>
      <c r="I36" s="657"/>
      <c r="J36" s="905"/>
    </row>
    <row r="37" spans="1:10" ht="15">
      <c r="A37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7" s="665"/>
      <c r="C37" s="657"/>
      <c r="D37" s="657"/>
      <c r="E37" s="664"/>
      <c r="F37" s="657"/>
      <c r="G37" s="909"/>
      <c r="H37" s="657"/>
      <c r="I37" s="657"/>
      <c r="J37" s="905"/>
    </row>
    <row r="38" ht="15">
      <c r="B38" s="977" t="s">
        <v>196</v>
      </c>
    </row>
  </sheetData>
  <sheetProtection password="CF72" sheet="1" objects="1" scenarios="1"/>
  <mergeCells count="11">
    <mergeCell ref="E23:E24"/>
    <mergeCell ref="F23:F24"/>
    <mergeCell ref="A8:A9"/>
    <mergeCell ref="B8:B9"/>
    <mergeCell ref="C8:C9"/>
    <mergeCell ref="D8:D9"/>
    <mergeCell ref="G23:G24"/>
    <mergeCell ref="A23:A24"/>
    <mergeCell ref="B23:B24"/>
    <mergeCell ref="C23:C24"/>
    <mergeCell ref="D23:D24"/>
  </mergeCells>
  <dataValidations count="5">
    <dataValidation type="decimal" allowBlank="1" showErrorMessage="1" errorTitle="Ошибка" error="Допускается ввод только действительных чисел!" sqref="G12:G17 J27:J3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D17 B27:G31">
      <formula1>900</formula1>
    </dataValidation>
    <dataValidation type="decimal" allowBlank="1" showErrorMessage="1" errorTitle="Ошибка" error="Допускается ввод только неотрицательных чисел!" sqref="E12:E17 I12:J17 H27:H31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H12:H17">
      <formula1>0</formula1>
    </dataValidation>
    <dataValidation type="list" allowBlank="1" showInputMessage="1" showErrorMessage="1" sqref="F12:F17 I27:I31">
      <formula1>"да, нет"</formula1>
    </dataValidation>
  </dataValidations>
  <printOptions/>
  <pageMargins left="0.2362204724409449" right="0.15748031496062992" top="0.1968503937007874" bottom="0.1968503937007874" header="0.15748031496062992" footer="0.1574803149606299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3"/>
  <dimension ref="A2:F4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.57421875" style="328" customWidth="1"/>
    <col min="2" max="2" width="20.57421875" style="328" customWidth="1"/>
    <col min="3" max="3" width="13.00390625" style="328" customWidth="1"/>
    <col min="4" max="4" width="16.421875" style="328" customWidth="1"/>
    <col min="5" max="5" width="19.8515625" style="328" customWidth="1"/>
    <col min="6" max="6" width="18.421875" style="328" customWidth="1"/>
    <col min="7" max="16384" width="9.140625" style="328" customWidth="1"/>
  </cols>
  <sheetData>
    <row r="2" spans="1:6" ht="15">
      <c r="A2" s="731" t="s">
        <v>1136</v>
      </c>
      <c r="B2" s="656"/>
      <c r="C2" s="656"/>
      <c r="D2" s="656"/>
      <c r="E2" s="656"/>
      <c r="F2" s="656"/>
    </row>
    <row r="3" spans="1:6" ht="15">
      <c r="A3" s="463" t="str">
        <f>Титульный!$B$10</f>
        <v>ООО "Дирекция Голицыно-3"</v>
      </c>
      <c r="B3" s="658"/>
      <c r="C3" s="658"/>
      <c r="D3" s="658"/>
      <c r="E3" s="658"/>
      <c r="F3" s="658"/>
    </row>
    <row r="4" spans="1:6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60"/>
      <c r="C4" s="660"/>
      <c r="D4" s="660"/>
      <c r="E4" s="660"/>
      <c r="F4" s="660"/>
    </row>
    <row r="5" spans="1:6" ht="15">
      <c r="A5" s="661"/>
      <c r="B5" s="661"/>
      <c r="C5" s="661"/>
      <c r="D5" s="661"/>
      <c r="E5" s="661"/>
      <c r="F5" s="661"/>
    </row>
    <row r="6" spans="1:6" ht="15">
      <c r="A6" s="722" t="s">
        <v>364</v>
      </c>
      <c r="B6" s="657"/>
      <c r="C6" s="657"/>
      <c r="D6" s="657"/>
      <c r="E6" s="657"/>
      <c r="F6" s="657"/>
    </row>
    <row r="7" spans="1:6" ht="15">
      <c r="A7" s="661"/>
      <c r="B7" s="661"/>
      <c r="C7" s="661"/>
      <c r="D7" s="661"/>
      <c r="E7" s="661"/>
      <c r="F7" s="661"/>
    </row>
    <row r="8" spans="1:6" ht="22.5">
      <c r="A8" s="1519" t="s">
        <v>4</v>
      </c>
      <c r="B8" s="1519" t="s">
        <v>365</v>
      </c>
      <c r="C8" s="63" t="s">
        <v>366</v>
      </c>
      <c r="D8" s="63" t="s">
        <v>367</v>
      </c>
      <c r="E8" s="63" t="s">
        <v>368</v>
      </c>
      <c r="F8" s="63" t="s">
        <v>369</v>
      </c>
    </row>
    <row r="9" spans="1:6" ht="15">
      <c r="A9" s="1519"/>
      <c r="B9" s="1519"/>
      <c r="C9" s="732" t="s">
        <v>34</v>
      </c>
      <c r="D9" s="466" t="s">
        <v>370</v>
      </c>
      <c r="E9" s="724" t="s">
        <v>30</v>
      </c>
      <c r="F9" s="724" t="s">
        <v>30</v>
      </c>
    </row>
    <row r="10" spans="1:6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</row>
    <row r="11" spans="1:6" ht="15" hidden="1">
      <c r="A11" s="36">
        <v>0</v>
      </c>
      <c r="B11" s="25"/>
      <c r="C11" s="25"/>
      <c r="D11" s="25"/>
      <c r="E11" s="25"/>
      <c r="F11" s="25"/>
    </row>
    <row r="12" spans="1:6" ht="33.75">
      <c r="A12" s="861">
        <f>ROW(A1)</f>
        <v>1</v>
      </c>
      <c r="B12" s="310" t="s">
        <v>865</v>
      </c>
      <c r="C12" s="198">
        <f>54/1.18*1000</f>
        <v>45762.71186440678</v>
      </c>
      <c r="D12" s="198">
        <v>1</v>
      </c>
      <c r="E12" s="52">
        <f>C12*D12/1000</f>
        <v>45.76271186440678</v>
      </c>
      <c r="F12" s="52">
        <f>E12*1.18</f>
        <v>54</v>
      </c>
    </row>
    <row r="13" spans="1:6" ht="15">
      <c r="A13" s="861">
        <f>ROW(A2)</f>
        <v>2</v>
      </c>
      <c r="B13" s="860"/>
      <c r="C13" s="198"/>
      <c r="D13" s="198"/>
      <c r="E13" s="52">
        <f>C13*D13/1000</f>
        <v>0</v>
      </c>
      <c r="F13" s="52">
        <f>E13*1.18</f>
        <v>0</v>
      </c>
    </row>
    <row r="14" spans="1:6" ht="15">
      <c r="A14" s="861">
        <f>ROW(A3)</f>
        <v>3</v>
      </c>
      <c r="B14" s="860"/>
      <c r="C14" s="198"/>
      <c r="D14" s="198"/>
      <c r="E14" s="52">
        <f>C14*D14/1000</f>
        <v>0</v>
      </c>
      <c r="F14" s="52">
        <f>E14*1.18</f>
        <v>0</v>
      </c>
    </row>
    <row r="15" spans="1:6" ht="15">
      <c r="A15" s="861">
        <f>ROW(A4)</f>
        <v>4</v>
      </c>
      <c r="B15" s="860"/>
      <c r="C15" s="198"/>
      <c r="D15" s="198"/>
      <c r="E15" s="52">
        <f>C15*D15/1000</f>
        <v>0</v>
      </c>
      <c r="F15" s="52">
        <f>E15*1.18</f>
        <v>0</v>
      </c>
    </row>
    <row r="16" spans="1:6" ht="15">
      <c r="A16" s="861">
        <f>ROW(A5)</f>
        <v>5</v>
      </c>
      <c r="B16" s="860"/>
      <c r="C16" s="198"/>
      <c r="D16" s="198"/>
      <c r="E16" s="52">
        <f>C16*D16/1000</f>
        <v>0</v>
      </c>
      <c r="F16" s="52">
        <f>E16*1.18</f>
        <v>0</v>
      </c>
    </row>
    <row r="17" spans="1:6" ht="15">
      <c r="A17" s="31"/>
      <c r="B17" s="859" t="s">
        <v>696</v>
      </c>
      <c r="C17" s="859"/>
      <c r="D17" s="31"/>
      <c r="E17" s="31"/>
      <c r="F17" s="31"/>
    </row>
    <row r="18" spans="1:6" ht="15">
      <c r="A18" s="34"/>
      <c r="B18" s="30" t="s">
        <v>287</v>
      </c>
      <c r="C18" s="26"/>
      <c r="D18" s="26"/>
      <c r="E18" s="52">
        <f>SUM(E11:E17)</f>
        <v>45.76271186440678</v>
      </c>
      <c r="F18" s="52">
        <f>SUM(F11:F17)</f>
        <v>54</v>
      </c>
    </row>
    <row r="19" spans="1:6" ht="15">
      <c r="A19" s="661"/>
      <c r="B19" s="661"/>
      <c r="C19" s="661"/>
      <c r="D19" s="661"/>
      <c r="E19" s="661"/>
      <c r="F19" s="661"/>
    </row>
    <row r="20" spans="1:6" ht="15">
      <c r="A20" s="722" t="s">
        <v>371</v>
      </c>
      <c r="B20" s="657"/>
      <c r="C20" s="657"/>
      <c r="D20" s="657"/>
      <c r="E20" s="657"/>
      <c r="F20" s="657"/>
    </row>
    <row r="21" spans="1:6" ht="15">
      <c r="A21" s="661"/>
      <c r="B21" s="661"/>
      <c r="C21" s="661"/>
      <c r="D21" s="661"/>
      <c r="E21" s="661"/>
      <c r="F21" s="661"/>
    </row>
    <row r="22" spans="1:6" ht="26.25" customHeight="1">
      <c r="A22" s="1519" t="s">
        <v>4</v>
      </c>
      <c r="B22" s="1519" t="s">
        <v>372</v>
      </c>
      <c r="C22" s="1519"/>
      <c r="D22" s="1519"/>
      <c r="E22" s="63" t="s">
        <v>373</v>
      </c>
      <c r="F22" s="63" t="s">
        <v>374</v>
      </c>
    </row>
    <row r="23" spans="1:6" ht="15">
      <c r="A23" s="1519"/>
      <c r="B23" s="1519"/>
      <c r="C23" s="1519"/>
      <c r="D23" s="1519"/>
      <c r="E23" s="724" t="s">
        <v>30</v>
      </c>
      <c r="F23" s="724" t="s">
        <v>30</v>
      </c>
    </row>
    <row r="24" spans="1:6" ht="15">
      <c r="A24" s="25">
        <v>1</v>
      </c>
      <c r="B24" s="1551">
        <v>2</v>
      </c>
      <c r="C24" s="1551"/>
      <c r="D24" s="1551"/>
      <c r="E24" s="25">
        <v>3</v>
      </c>
      <c r="F24" s="25">
        <v>4</v>
      </c>
    </row>
    <row r="25" spans="1:6" ht="15" hidden="1">
      <c r="A25" s="36">
        <v>0</v>
      </c>
      <c r="B25" s="25"/>
      <c r="C25" s="25"/>
      <c r="D25" s="25"/>
      <c r="E25" s="25"/>
      <c r="F25" s="25"/>
    </row>
    <row r="26" spans="1:6" ht="15">
      <c r="A26" s="861">
        <f>ROW(A1)</f>
        <v>1</v>
      </c>
      <c r="B26" s="1550"/>
      <c r="C26" s="1550"/>
      <c r="D26" s="1550"/>
      <c r="E26" s="258"/>
      <c r="F26" s="52">
        <f>E26*1.18</f>
        <v>0</v>
      </c>
    </row>
    <row r="27" spans="1:6" ht="15">
      <c r="A27" s="861">
        <f>ROW(A2)</f>
        <v>2</v>
      </c>
      <c r="B27" s="860"/>
      <c r="C27" s="860"/>
      <c r="D27" s="860"/>
      <c r="E27" s="258"/>
      <c r="F27" s="52">
        <f>E27*1.18</f>
        <v>0</v>
      </c>
    </row>
    <row r="28" spans="1:6" ht="15">
      <c r="A28" s="861">
        <f>ROW(A3)</f>
        <v>3</v>
      </c>
      <c r="B28" s="860"/>
      <c r="C28" s="860"/>
      <c r="D28" s="860"/>
      <c r="E28" s="258"/>
      <c r="F28" s="52">
        <f>E28*1.18</f>
        <v>0</v>
      </c>
    </row>
    <row r="29" spans="1:6" ht="15">
      <c r="A29" s="861">
        <f>ROW(A4)</f>
        <v>4</v>
      </c>
      <c r="B29" s="860"/>
      <c r="C29" s="860"/>
      <c r="D29" s="860"/>
      <c r="E29" s="258"/>
      <c r="F29" s="52">
        <f>E29*1.18</f>
        <v>0</v>
      </c>
    </row>
    <row r="30" spans="1:6" ht="15">
      <c r="A30" s="861">
        <f>ROW(A5)</f>
        <v>5</v>
      </c>
      <c r="B30" s="860"/>
      <c r="C30" s="860"/>
      <c r="D30" s="860"/>
      <c r="E30" s="258"/>
      <c r="F30" s="52">
        <f>E30*1.18</f>
        <v>0</v>
      </c>
    </row>
    <row r="31" spans="1:6" ht="15">
      <c r="A31" s="31"/>
      <c r="B31" s="859" t="s">
        <v>696</v>
      </c>
      <c r="C31" s="859"/>
      <c r="D31" s="859"/>
      <c r="E31" s="31"/>
      <c r="F31" s="31"/>
    </row>
    <row r="32" spans="1:6" ht="15">
      <c r="A32" s="34"/>
      <c r="B32" s="30" t="s">
        <v>287</v>
      </c>
      <c r="C32" s="26"/>
      <c r="D32" s="26"/>
      <c r="E32" s="37">
        <f>SUM(E25:E31)</f>
        <v>0</v>
      </c>
      <c r="F32" s="37">
        <f>SUM(F25:F31)</f>
        <v>0</v>
      </c>
    </row>
    <row r="33" spans="1:6" ht="15">
      <c r="A33" s="7"/>
      <c r="B33" s="8"/>
      <c r="C33" s="8"/>
      <c r="D33" s="8"/>
      <c r="E33" s="9"/>
      <c r="F33" s="10"/>
    </row>
    <row r="34" spans="1:6" ht="15">
      <c r="A34" s="661"/>
      <c r="B34" s="661"/>
      <c r="C34" s="661"/>
      <c r="D34" s="661"/>
      <c r="E34" s="661"/>
      <c r="F34" s="661"/>
    </row>
    <row r="35" spans="1:6" ht="15">
      <c r="A35" s="664" t="s">
        <v>375</v>
      </c>
      <c r="B35" s="729"/>
      <c r="C35" s="729"/>
      <c r="D35" s="729"/>
      <c r="E35" s="729"/>
      <c r="F35" s="657"/>
    </row>
    <row r="36" spans="1:6" ht="15">
      <c r="A36" s="657"/>
      <c r="B36" s="657"/>
      <c r="C36" s="657"/>
      <c r="D36" s="657"/>
      <c r="E36" s="657"/>
      <c r="F36" s="657"/>
    </row>
    <row r="37" spans="1:6" ht="15">
      <c r="A37" s="674" t="s">
        <v>299</v>
      </c>
      <c r="B37" s="658"/>
      <c r="C37" s="657"/>
      <c r="D37" s="657"/>
      <c r="E37" s="664"/>
      <c r="F37" s="657"/>
    </row>
    <row r="38" spans="1:6" ht="15">
      <c r="A38" s="658"/>
      <c r="B38" s="657"/>
      <c r="C38" s="657"/>
      <c r="D38" s="657"/>
      <c r="E38" s="657"/>
      <c r="F38" s="657"/>
    </row>
    <row r="39" spans="1:6" ht="15">
      <c r="A39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9" s="665"/>
      <c r="C39" s="657"/>
      <c r="D39" s="657"/>
      <c r="E39" s="657"/>
      <c r="F39" s="657"/>
    </row>
    <row r="40" ht="15">
      <c r="B40" s="977" t="s">
        <v>196</v>
      </c>
    </row>
  </sheetData>
  <sheetProtection password="CF72" sheet="1" objects="1" scenarios="1"/>
  <mergeCells count="6">
    <mergeCell ref="B26:D26"/>
    <mergeCell ref="A8:A9"/>
    <mergeCell ref="B8:B9"/>
    <mergeCell ref="A22:A23"/>
    <mergeCell ref="B22:D23"/>
    <mergeCell ref="B24:D2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26:D30 B12:B16">
      <formula1>900</formula1>
    </dataValidation>
    <dataValidation type="decimal" allowBlank="1" showErrorMessage="1" errorTitle="Ошибка" error="Допускается ввод только действительных чисел!" sqref="E26:E30 C12:C16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2:D16">
      <formula1>0</formula1>
      <formula2>9.99999999999999E+23</formula2>
    </dataValidation>
  </dataValidations>
  <printOptions/>
  <pageMargins left="0.33" right="0.17" top="0.24" bottom="0.22" header="0.17" footer="0.1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2:J42"/>
  <sheetViews>
    <sheetView zoomScalePageLayoutView="0" workbookViewId="0" topLeftCell="A1">
      <selection activeCell="B14" sqref="B14:F14"/>
    </sheetView>
  </sheetViews>
  <sheetFormatPr defaultColWidth="9.140625" defaultRowHeight="15"/>
  <cols>
    <col min="1" max="1" width="5.00390625" style="328" customWidth="1"/>
    <col min="2" max="2" width="28.00390625" style="328" customWidth="1"/>
    <col min="3" max="5" width="11.57421875" style="328" customWidth="1"/>
    <col min="6" max="6" width="15.421875" style="328" customWidth="1"/>
    <col min="7" max="8" width="11.57421875" style="328" customWidth="1"/>
    <col min="9" max="9" width="13.57421875" style="328" customWidth="1"/>
    <col min="10" max="10" width="11.57421875" style="328" customWidth="1"/>
    <col min="11" max="16384" width="9.140625" style="328" customWidth="1"/>
  </cols>
  <sheetData>
    <row r="2" spans="1:10" ht="15">
      <c r="A2" s="731" t="s">
        <v>1137</v>
      </c>
      <c r="B2" s="731"/>
      <c r="C2" s="731"/>
      <c r="D2" s="731"/>
      <c r="E2" s="731"/>
      <c r="F2" s="656"/>
      <c r="G2" s="661"/>
      <c r="H2" s="661"/>
      <c r="I2" s="661"/>
      <c r="J2" s="661"/>
    </row>
    <row r="3" spans="1:10" ht="15">
      <c r="A3" s="463" t="str">
        <f>Титульный!$B$10</f>
        <v>ООО "Дирекция Голицыно-3"</v>
      </c>
      <c r="B3" s="302"/>
      <c r="C3" s="302"/>
      <c r="D3" s="302"/>
      <c r="E3" s="302"/>
      <c r="F3" s="720"/>
      <c r="G3" s="661"/>
      <c r="H3" s="661"/>
      <c r="I3" s="661"/>
      <c r="J3" s="661"/>
    </row>
    <row r="4" spans="1:10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04"/>
      <c r="C4" s="304"/>
      <c r="D4" s="304"/>
      <c r="E4" s="304"/>
      <c r="F4" s="721"/>
      <c r="G4" s="661"/>
      <c r="H4" s="661"/>
      <c r="I4" s="661"/>
      <c r="J4" s="661"/>
    </row>
    <row r="5" spans="1:10" ht="15">
      <c r="A5" s="661"/>
      <c r="B5" s="661"/>
      <c r="C5" s="661"/>
      <c r="D5" s="661"/>
      <c r="E5" s="661"/>
      <c r="F5" s="661"/>
      <c r="G5" s="657"/>
      <c r="H5" s="657"/>
      <c r="I5" s="657"/>
      <c r="J5" s="657"/>
    </row>
    <row r="6" spans="1:10" ht="15">
      <c r="A6" s="722" t="s">
        <v>364</v>
      </c>
      <c r="B6" s="657"/>
      <c r="C6" s="657"/>
      <c r="D6" s="657"/>
      <c r="E6" s="657"/>
      <c r="F6" s="657"/>
      <c r="G6" s="657"/>
      <c r="H6" s="657"/>
      <c r="I6" s="657"/>
      <c r="J6" s="657"/>
    </row>
    <row r="7" spans="1:10" ht="15">
      <c r="A7" s="661"/>
      <c r="B7" s="661"/>
      <c r="C7" s="661"/>
      <c r="D7" s="661"/>
      <c r="E7" s="661"/>
      <c r="F7" s="661"/>
      <c r="G7" s="661"/>
      <c r="H7" s="657"/>
      <c r="I7" s="657"/>
      <c r="J7" s="657"/>
    </row>
    <row r="8" spans="1:10" ht="24" customHeight="1">
      <c r="A8" s="1519" t="s">
        <v>4</v>
      </c>
      <c r="B8" s="1519" t="s">
        <v>376</v>
      </c>
      <c r="C8" s="1519" t="s">
        <v>382</v>
      </c>
      <c r="D8" s="1519" t="s">
        <v>383</v>
      </c>
      <c r="E8" s="63" t="s">
        <v>368</v>
      </c>
      <c r="F8" s="466" t="s">
        <v>294</v>
      </c>
      <c r="G8" s="63" t="s">
        <v>369</v>
      </c>
      <c r="H8" s="661"/>
      <c r="I8" s="657"/>
      <c r="J8" s="657"/>
    </row>
    <row r="9" spans="1:10" ht="17.25" customHeight="1">
      <c r="A9" s="1519"/>
      <c r="B9" s="1519"/>
      <c r="C9" s="1519"/>
      <c r="D9" s="1519"/>
      <c r="E9" s="724" t="s">
        <v>30</v>
      </c>
      <c r="F9" s="725" t="s">
        <v>298</v>
      </c>
      <c r="G9" s="724" t="s">
        <v>30</v>
      </c>
      <c r="H9" s="661"/>
      <c r="I9" s="657"/>
      <c r="J9" s="657"/>
    </row>
    <row r="10" spans="1:10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726"/>
      <c r="I10" s="726"/>
      <c r="J10" s="726"/>
    </row>
    <row r="11" spans="1:10" ht="15" hidden="1">
      <c r="A11" s="36">
        <v>0</v>
      </c>
      <c r="B11" s="25"/>
      <c r="C11" s="25"/>
      <c r="D11" s="25"/>
      <c r="E11" s="25"/>
      <c r="F11" s="25"/>
      <c r="G11" s="25"/>
      <c r="H11" s="726"/>
      <c r="I11" s="726"/>
      <c r="J11" s="726"/>
    </row>
    <row r="12" spans="1:10" ht="15">
      <c r="A12" s="861">
        <f aca="true" t="shared" si="0" ref="A12:A19">ROW(A1)</f>
        <v>1</v>
      </c>
      <c r="B12" s="200" t="s">
        <v>1189</v>
      </c>
      <c r="C12" s="200" t="s">
        <v>1190</v>
      </c>
      <c r="D12" s="273"/>
      <c r="E12" s="198">
        <f>90677.97/1000</f>
        <v>90.67797</v>
      </c>
      <c r="F12" s="892" t="s">
        <v>628</v>
      </c>
      <c r="G12" s="727">
        <f aca="true" t="shared" si="1" ref="G12:G18">IF(F12="да",E12*1.18,E12)</f>
        <v>107.0000046</v>
      </c>
      <c r="H12" s="661"/>
      <c r="I12" s="657"/>
      <c r="J12" s="657"/>
    </row>
    <row r="13" spans="1:10" ht="15">
      <c r="A13" s="861">
        <f t="shared" si="0"/>
        <v>2</v>
      </c>
      <c r="B13" s="200" t="s">
        <v>1191</v>
      </c>
      <c r="C13" s="200" t="s">
        <v>1192</v>
      </c>
      <c r="D13" s="273"/>
      <c r="E13" s="198">
        <f>86248.43/1000</f>
        <v>86.24843</v>
      </c>
      <c r="F13" s="892" t="s">
        <v>628</v>
      </c>
      <c r="G13" s="727">
        <f t="shared" si="1"/>
        <v>101.7731474</v>
      </c>
      <c r="H13" s="661"/>
      <c r="I13" s="657"/>
      <c r="J13" s="657"/>
    </row>
    <row r="14" spans="1:10" ht="15">
      <c r="A14" s="861">
        <f t="shared" si="0"/>
        <v>3</v>
      </c>
      <c r="B14" s="200"/>
      <c r="C14" s="200"/>
      <c r="D14" s="273"/>
      <c r="E14" s="198"/>
      <c r="F14" s="892"/>
      <c r="G14" s="727">
        <f t="shared" si="1"/>
        <v>0</v>
      </c>
      <c r="H14" s="661"/>
      <c r="I14" s="657"/>
      <c r="J14" s="657"/>
    </row>
    <row r="15" spans="1:10" ht="15">
      <c r="A15" s="861">
        <f t="shared" si="0"/>
        <v>4</v>
      </c>
      <c r="B15" s="200"/>
      <c r="C15" s="200"/>
      <c r="D15" s="273"/>
      <c r="E15" s="198"/>
      <c r="F15" s="892"/>
      <c r="G15" s="727">
        <f t="shared" si="1"/>
        <v>0</v>
      </c>
      <c r="H15" s="661"/>
      <c r="I15" s="657"/>
      <c r="J15" s="657"/>
    </row>
    <row r="16" spans="1:10" ht="15">
      <c r="A16" s="861">
        <f t="shared" si="0"/>
        <v>5</v>
      </c>
      <c r="B16" s="200"/>
      <c r="C16" s="200"/>
      <c r="D16" s="273"/>
      <c r="E16" s="198"/>
      <c r="F16" s="892"/>
      <c r="G16" s="727">
        <f t="shared" si="1"/>
        <v>0</v>
      </c>
      <c r="H16" s="661"/>
      <c r="I16" s="657"/>
      <c r="J16" s="657"/>
    </row>
    <row r="17" spans="1:10" ht="15">
      <c r="A17" s="861">
        <f t="shared" si="0"/>
        <v>6</v>
      </c>
      <c r="B17" s="200"/>
      <c r="C17" s="200"/>
      <c r="D17" s="273"/>
      <c r="E17" s="198"/>
      <c r="F17" s="892"/>
      <c r="G17" s="727">
        <f t="shared" si="1"/>
        <v>0</v>
      </c>
      <c r="H17" s="661"/>
      <c r="I17" s="657"/>
      <c r="J17" s="657"/>
    </row>
    <row r="18" spans="1:10" ht="15">
      <c r="A18" s="861">
        <f t="shared" si="0"/>
        <v>7</v>
      </c>
      <c r="B18" s="200"/>
      <c r="C18" s="200"/>
      <c r="D18" s="273"/>
      <c r="E18" s="198"/>
      <c r="F18" s="892"/>
      <c r="G18" s="727">
        <f t="shared" si="1"/>
        <v>0</v>
      </c>
      <c r="H18" s="661"/>
      <c r="I18" s="657"/>
      <c r="J18" s="657"/>
    </row>
    <row r="19" spans="1:10" ht="15">
      <c r="A19" s="861">
        <f t="shared" si="0"/>
        <v>8</v>
      </c>
      <c r="B19" s="200"/>
      <c r="C19" s="200"/>
      <c r="D19" s="273"/>
      <c r="E19" s="198"/>
      <c r="F19" s="892"/>
      <c r="G19" s="727">
        <f>IF(F19="да",E19*1.18,E19)</f>
        <v>0</v>
      </c>
      <c r="H19" s="661"/>
      <c r="I19" s="657"/>
      <c r="J19" s="657"/>
    </row>
    <row r="20" spans="1:10" ht="15">
      <c r="A20" s="31"/>
      <c r="B20" s="32" t="s">
        <v>696</v>
      </c>
      <c r="C20" s="40"/>
      <c r="D20" s="40"/>
      <c r="E20" s="40"/>
      <c r="F20" s="40"/>
      <c r="G20" s="40"/>
      <c r="H20" s="661"/>
      <c r="I20" s="657"/>
      <c r="J20" s="657"/>
    </row>
    <row r="21" spans="1:10" ht="15">
      <c r="A21" s="34"/>
      <c r="B21" s="30" t="s">
        <v>287</v>
      </c>
      <c r="C21" s="26"/>
      <c r="D21" s="26"/>
      <c r="E21" s="208">
        <f>SUM(E11:E20)</f>
        <v>176.9264</v>
      </c>
      <c r="F21" s="26"/>
      <c r="G21" s="208">
        <f>SUM(G11:G20)</f>
        <v>208.77315199999998</v>
      </c>
      <c r="H21" s="661"/>
      <c r="I21" s="657"/>
      <c r="J21" s="657"/>
    </row>
    <row r="22" spans="1:10" ht="15">
      <c r="A22" s="661"/>
      <c r="B22" s="661"/>
      <c r="C22" s="661"/>
      <c r="D22" s="661"/>
      <c r="E22" s="661"/>
      <c r="F22" s="661"/>
      <c r="G22" s="661"/>
      <c r="H22" s="657"/>
      <c r="I22" s="657"/>
      <c r="J22" s="657"/>
    </row>
    <row r="23" spans="1:10" ht="15">
      <c r="A23" s="722" t="s">
        <v>371</v>
      </c>
      <c r="B23" s="657"/>
      <c r="C23" s="657"/>
      <c r="D23" s="657"/>
      <c r="E23" s="657"/>
      <c r="F23" s="657"/>
      <c r="G23" s="657"/>
      <c r="H23" s="657"/>
      <c r="I23" s="657"/>
      <c r="J23" s="657"/>
    </row>
    <row r="24" spans="1:10" ht="15">
      <c r="A24" s="661"/>
      <c r="B24" s="661"/>
      <c r="C24" s="661"/>
      <c r="D24" s="661"/>
      <c r="E24" s="661"/>
      <c r="F24" s="661"/>
      <c r="G24" s="661"/>
      <c r="H24" s="661"/>
      <c r="I24" s="661"/>
      <c r="J24" s="661"/>
    </row>
    <row r="25" spans="1:10" ht="33.75">
      <c r="A25" s="1519" t="s">
        <v>4</v>
      </c>
      <c r="B25" s="1519" t="s">
        <v>377</v>
      </c>
      <c r="C25" s="1519" t="s">
        <v>378</v>
      </c>
      <c r="D25" s="1519" t="s">
        <v>274</v>
      </c>
      <c r="E25" s="1519" t="s">
        <v>379</v>
      </c>
      <c r="F25" s="1519" t="s">
        <v>380</v>
      </c>
      <c r="G25" s="1519" t="s">
        <v>381</v>
      </c>
      <c r="H25" s="63" t="s">
        <v>368</v>
      </c>
      <c r="I25" s="466" t="s">
        <v>294</v>
      </c>
      <c r="J25" s="63" t="s">
        <v>369</v>
      </c>
    </row>
    <row r="26" spans="1:10" ht="15">
      <c r="A26" s="1519"/>
      <c r="B26" s="1519"/>
      <c r="C26" s="1519"/>
      <c r="D26" s="1519"/>
      <c r="E26" s="1519"/>
      <c r="F26" s="1519"/>
      <c r="G26" s="1519"/>
      <c r="H26" s="724" t="s">
        <v>30</v>
      </c>
      <c r="I26" s="725" t="s">
        <v>298</v>
      </c>
      <c r="J26" s="724" t="s">
        <v>30</v>
      </c>
    </row>
    <row r="27" spans="1:10" ht="15">
      <c r="A27" s="25">
        <v>1</v>
      </c>
      <c r="B27" s="25">
        <v>2</v>
      </c>
      <c r="C27" s="25">
        <v>3</v>
      </c>
      <c r="D27" s="25">
        <v>4</v>
      </c>
      <c r="E27" s="25">
        <v>5</v>
      </c>
      <c r="F27" s="25">
        <v>6</v>
      </c>
      <c r="G27" s="25">
        <v>7</v>
      </c>
      <c r="H27" s="25">
        <v>8</v>
      </c>
      <c r="I27" s="25">
        <v>9</v>
      </c>
      <c r="J27" s="25">
        <v>10</v>
      </c>
    </row>
    <row r="28" spans="1:10" ht="15" hidden="1">
      <c r="A28" s="36">
        <v>0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>
      <c r="A29" s="861">
        <f aca="true" t="shared" si="2" ref="A29:A34">ROW(A1)</f>
        <v>1</v>
      </c>
      <c r="B29" s="200"/>
      <c r="C29" s="200"/>
      <c r="D29" s="200"/>
      <c r="E29" s="200"/>
      <c r="F29" s="200"/>
      <c r="G29" s="273"/>
      <c r="H29" s="198"/>
      <c r="I29" s="892"/>
      <c r="J29" s="727">
        <f aca="true" t="shared" si="3" ref="J29:J34">IF(I29="да",H29*1.18,H29)</f>
        <v>0</v>
      </c>
    </row>
    <row r="30" spans="1:10" ht="15">
      <c r="A30" s="861">
        <f t="shared" si="2"/>
        <v>2</v>
      </c>
      <c r="B30" s="200"/>
      <c r="C30" s="200"/>
      <c r="D30" s="200"/>
      <c r="E30" s="200"/>
      <c r="F30" s="200"/>
      <c r="G30" s="273"/>
      <c r="H30" s="198"/>
      <c r="I30" s="892"/>
      <c r="J30" s="727">
        <f t="shared" si="3"/>
        <v>0</v>
      </c>
    </row>
    <row r="31" spans="1:10" ht="15">
      <c r="A31" s="861">
        <f t="shared" si="2"/>
        <v>3</v>
      </c>
      <c r="B31" s="200"/>
      <c r="C31" s="200"/>
      <c r="D31" s="200"/>
      <c r="E31" s="200"/>
      <c r="F31" s="200"/>
      <c r="G31" s="273"/>
      <c r="H31" s="198"/>
      <c r="I31" s="892"/>
      <c r="J31" s="727">
        <f t="shared" si="3"/>
        <v>0</v>
      </c>
    </row>
    <row r="32" spans="1:10" ht="15">
      <c r="A32" s="861">
        <f t="shared" si="2"/>
        <v>4</v>
      </c>
      <c r="B32" s="200"/>
      <c r="C32" s="200"/>
      <c r="D32" s="200"/>
      <c r="E32" s="200"/>
      <c r="F32" s="200"/>
      <c r="G32" s="273"/>
      <c r="H32" s="198"/>
      <c r="I32" s="892"/>
      <c r="J32" s="727">
        <f t="shared" si="3"/>
        <v>0</v>
      </c>
    </row>
    <row r="33" spans="1:10" ht="15">
      <c r="A33" s="861">
        <f t="shared" si="2"/>
        <v>5</v>
      </c>
      <c r="B33" s="200"/>
      <c r="C33" s="200"/>
      <c r="D33" s="200"/>
      <c r="E33" s="200"/>
      <c r="F33" s="200"/>
      <c r="G33" s="273"/>
      <c r="H33" s="198"/>
      <c r="I33" s="892"/>
      <c r="J33" s="727">
        <f t="shared" si="3"/>
        <v>0</v>
      </c>
    </row>
    <row r="34" spans="1:10" ht="15">
      <c r="A34" s="861">
        <f t="shared" si="2"/>
        <v>6</v>
      </c>
      <c r="B34" s="200"/>
      <c r="C34" s="200"/>
      <c r="D34" s="200"/>
      <c r="E34" s="200"/>
      <c r="F34" s="200"/>
      <c r="G34" s="273"/>
      <c r="H34" s="198"/>
      <c r="I34" s="892"/>
      <c r="J34" s="727">
        <f t="shared" si="3"/>
        <v>0</v>
      </c>
    </row>
    <row r="35" spans="1:10" ht="15">
      <c r="A35" s="31"/>
      <c r="B35" s="32" t="s">
        <v>696</v>
      </c>
      <c r="C35" s="40"/>
      <c r="D35" s="40"/>
      <c r="E35" s="40"/>
      <c r="F35" s="40"/>
      <c r="G35" s="40"/>
      <c r="H35" s="40"/>
      <c r="I35" s="40"/>
      <c r="J35" s="40"/>
    </row>
    <row r="36" spans="1:10" ht="15">
      <c r="A36" s="34"/>
      <c r="B36" s="30" t="s">
        <v>287</v>
      </c>
      <c r="C36" s="26"/>
      <c r="D36" s="26"/>
      <c r="E36" s="41"/>
      <c r="F36" s="41"/>
      <c r="G36" s="41"/>
      <c r="H36" s="208">
        <f>SUM(H28:H35)</f>
        <v>0</v>
      </c>
      <c r="I36" s="26"/>
      <c r="J36" s="208">
        <f>SUM(J28:J35)</f>
        <v>0</v>
      </c>
    </row>
    <row r="37" spans="1:10" ht="15">
      <c r="A37" s="7"/>
      <c r="B37" s="8"/>
      <c r="C37" s="8"/>
      <c r="D37" s="8"/>
      <c r="E37" s="9"/>
      <c r="F37" s="10"/>
      <c r="G37" s="10"/>
      <c r="H37" s="11"/>
      <c r="I37" s="11"/>
      <c r="J37" s="11"/>
    </row>
    <row r="38" spans="1:10" ht="15">
      <c r="A38" s="657"/>
      <c r="B38" s="657"/>
      <c r="C38" s="657"/>
      <c r="D38" s="657"/>
      <c r="E38" s="657"/>
      <c r="F38" s="657"/>
      <c r="G38" s="657"/>
      <c r="H38" s="657"/>
      <c r="I38" s="657"/>
      <c r="J38" s="657"/>
    </row>
    <row r="39" spans="1:10" ht="15">
      <c r="A39" s="674" t="s">
        <v>299</v>
      </c>
      <c r="B39" s="658"/>
      <c r="C39" s="657"/>
      <c r="D39" s="657"/>
      <c r="E39" s="664"/>
      <c r="F39" s="657"/>
      <c r="G39" s="730"/>
      <c r="H39" s="657"/>
      <c r="I39" s="657"/>
      <c r="J39" s="657"/>
    </row>
    <row r="40" spans="1:10" ht="15">
      <c r="A40" s="658"/>
      <c r="B40" s="657"/>
      <c r="C40" s="657"/>
      <c r="D40" s="657"/>
      <c r="E40" s="657"/>
      <c r="F40" s="657"/>
      <c r="G40" s="730"/>
      <c r="H40" s="722"/>
      <c r="I40" s="657"/>
      <c r="J40" s="657"/>
    </row>
    <row r="41" spans="1:10" ht="15">
      <c r="A41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41" s="665"/>
      <c r="C41" s="657"/>
      <c r="D41" s="657"/>
      <c r="E41" s="657"/>
      <c r="F41" s="657"/>
      <c r="G41" s="657"/>
      <c r="H41" s="657"/>
      <c r="I41" s="657"/>
      <c r="J41" s="657"/>
    </row>
    <row r="42" ht="15">
      <c r="B42" s="977" t="s">
        <v>196</v>
      </c>
    </row>
  </sheetData>
  <sheetProtection password="CF72" sheet="1" objects="1" scenarios="1" formatColumns="0"/>
  <mergeCells count="11">
    <mergeCell ref="E25:E26"/>
    <mergeCell ref="F25:F26"/>
    <mergeCell ref="G25:G26"/>
    <mergeCell ref="A8:A9"/>
    <mergeCell ref="B8:B9"/>
    <mergeCell ref="C8:C9"/>
    <mergeCell ref="D8:D9"/>
    <mergeCell ref="A25:A26"/>
    <mergeCell ref="B25:B26"/>
    <mergeCell ref="C25:C26"/>
    <mergeCell ref="D25:D26"/>
  </mergeCells>
  <dataValidations count="4">
    <dataValidation type="decimal" allowBlank="1" showErrorMessage="1" errorTitle="Ошибка" error="Допускается ввод только действительных чисел!" sqref="G12:G19 J29:J3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D19 B29:G34">
      <formula1>900</formula1>
    </dataValidation>
    <dataValidation type="decimal" allowBlank="1" showErrorMessage="1" errorTitle="Ошибка" error="Допускается ввод только неотрицательных чисел!" sqref="E12:E19 H29:H34">
      <formula1>0</formula1>
      <formula2>9.99999999999999E+23</formula2>
    </dataValidation>
    <dataValidation type="list" allowBlank="1" showInputMessage="1" showErrorMessage="1" sqref="I29:I34 F12:F19">
      <formula1>"да, нет"</formula1>
    </dataValidation>
  </dataValidations>
  <printOptions/>
  <pageMargins left="0.2362204724409449" right="0.15748031496062992" top="0.1968503937007874" bottom="0.1968503937007874" header="0.15748031496062992" footer="0.1574803149606299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2:IV40"/>
  <sheetViews>
    <sheetView zoomScalePageLayoutView="0" workbookViewId="0" topLeftCell="E25">
      <selection activeCell="O30" sqref="O30"/>
    </sheetView>
  </sheetViews>
  <sheetFormatPr defaultColWidth="8.8515625" defaultRowHeight="15"/>
  <cols>
    <col min="1" max="1" width="8.8515625" style="1194" customWidth="1"/>
    <col min="2" max="2" width="6.421875" style="1216" customWidth="1"/>
    <col min="3" max="3" width="56.421875" style="1219" customWidth="1"/>
    <col min="4" max="4" width="15.8515625" style="1220" customWidth="1"/>
    <col min="5" max="6" width="15.28125" style="1220" customWidth="1"/>
    <col min="7" max="7" width="21.421875" style="1220" customWidth="1"/>
    <col min="8" max="8" width="23.140625" style="1216" customWidth="1"/>
    <col min="9" max="10" width="14.421875" style="1216" customWidth="1"/>
    <col min="11" max="13" width="11.7109375" style="1195" customWidth="1"/>
    <col min="14" max="16384" width="8.8515625" style="1194" customWidth="1"/>
  </cols>
  <sheetData>
    <row r="2" spans="2:10" ht="18.75">
      <c r="B2" s="1305" t="s">
        <v>1049</v>
      </c>
      <c r="C2" s="1305"/>
      <c r="D2" s="1305"/>
      <c r="E2" s="1305"/>
      <c r="F2" s="1305"/>
      <c r="G2" s="1305"/>
      <c r="H2" s="1305"/>
      <c r="I2" s="1305"/>
      <c r="J2" s="1305"/>
    </row>
    <row r="3" spans="2:10" ht="18.75">
      <c r="B3" s="1306" t="str">
        <f>Титульный!B10&amp;" "&amp;Титульный!B11</f>
        <v>ООО "Дирекция Голицыно-3" Наро-Фоминский м.р.</v>
      </c>
      <c r="C3" s="1306"/>
      <c r="D3" s="1306"/>
      <c r="E3" s="1306"/>
      <c r="F3" s="1306"/>
      <c r="G3" s="1306"/>
      <c r="H3" s="1306"/>
      <c r="I3" s="1306"/>
      <c r="J3" s="1306"/>
    </row>
    <row r="4" spans="2:10" ht="15.75">
      <c r="B4" s="1307"/>
      <c r="C4" s="1307"/>
      <c r="D4" s="1307"/>
      <c r="E4" s="1307"/>
      <c r="F4" s="1307"/>
      <c r="G4" s="1307"/>
      <c r="H4" s="1307"/>
      <c r="I4" s="1307"/>
      <c r="J4" s="1307"/>
    </row>
    <row r="6" spans="1:256" ht="15.75">
      <c r="A6" s="1196"/>
      <c r="B6" s="1308" t="s">
        <v>212</v>
      </c>
      <c r="C6" s="1309" t="s">
        <v>213</v>
      </c>
      <c r="D6" s="1309" t="s">
        <v>1050</v>
      </c>
      <c r="E6" s="1310" t="s">
        <v>1051</v>
      </c>
      <c r="F6" s="1310" t="s">
        <v>1052</v>
      </c>
      <c r="G6" s="1310" t="s">
        <v>1053</v>
      </c>
      <c r="H6" s="1310" t="s">
        <v>1054</v>
      </c>
      <c r="I6" s="1312" t="s">
        <v>1055</v>
      </c>
      <c r="J6" s="1313"/>
      <c r="K6" s="1303" t="s">
        <v>1056</v>
      </c>
      <c r="L6" s="1303"/>
      <c r="M6" s="1303" t="s">
        <v>1057</v>
      </c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6"/>
      <c r="BA6" s="1196"/>
      <c r="BB6" s="1196"/>
      <c r="BC6" s="1196"/>
      <c r="BD6" s="1196"/>
      <c r="BE6" s="1196"/>
      <c r="BF6" s="1196"/>
      <c r="BG6" s="1196"/>
      <c r="BH6" s="1196"/>
      <c r="BI6" s="1196"/>
      <c r="BJ6" s="1196"/>
      <c r="BK6" s="1196"/>
      <c r="BL6" s="1196"/>
      <c r="BM6" s="1196"/>
      <c r="BN6" s="1196"/>
      <c r="BO6" s="1196"/>
      <c r="BP6" s="1196"/>
      <c r="BQ6" s="1196"/>
      <c r="BR6" s="1196"/>
      <c r="BS6" s="1196"/>
      <c r="BT6" s="1196"/>
      <c r="BU6" s="1196"/>
      <c r="BV6" s="1196"/>
      <c r="BW6" s="1196"/>
      <c r="BX6" s="1196"/>
      <c r="BY6" s="1196"/>
      <c r="BZ6" s="1196"/>
      <c r="CA6" s="1196"/>
      <c r="CB6" s="1196"/>
      <c r="CC6" s="1196"/>
      <c r="CD6" s="1196"/>
      <c r="CE6" s="1196"/>
      <c r="CF6" s="1196"/>
      <c r="CG6" s="1196"/>
      <c r="CH6" s="1196"/>
      <c r="CI6" s="1196"/>
      <c r="CJ6" s="1196"/>
      <c r="CK6" s="1196"/>
      <c r="CL6" s="1196"/>
      <c r="CM6" s="1196"/>
      <c r="CN6" s="1196"/>
      <c r="CO6" s="1196"/>
      <c r="CP6" s="1196"/>
      <c r="CQ6" s="1196"/>
      <c r="CR6" s="1196"/>
      <c r="CS6" s="1196"/>
      <c r="CT6" s="1196"/>
      <c r="CU6" s="1196"/>
      <c r="CV6" s="1196"/>
      <c r="CW6" s="1196"/>
      <c r="CX6" s="1196"/>
      <c r="CY6" s="1196"/>
      <c r="CZ6" s="1196"/>
      <c r="DA6" s="1196"/>
      <c r="DB6" s="1196"/>
      <c r="DC6" s="1196"/>
      <c r="DD6" s="1196"/>
      <c r="DE6" s="1196"/>
      <c r="DF6" s="1196"/>
      <c r="DG6" s="1196"/>
      <c r="DH6" s="1196"/>
      <c r="DI6" s="1196"/>
      <c r="DJ6" s="1196"/>
      <c r="DK6" s="1196"/>
      <c r="DL6" s="1196"/>
      <c r="DM6" s="1196"/>
      <c r="DN6" s="1196"/>
      <c r="DO6" s="1196"/>
      <c r="DP6" s="1196"/>
      <c r="DQ6" s="1196"/>
      <c r="DR6" s="1196"/>
      <c r="DS6" s="1196"/>
      <c r="DT6" s="1196"/>
      <c r="DU6" s="1196"/>
      <c r="DV6" s="1196"/>
      <c r="DW6" s="1196"/>
      <c r="DX6" s="1196"/>
      <c r="DY6" s="1196"/>
      <c r="DZ6" s="1196"/>
      <c r="EA6" s="1196"/>
      <c r="EB6" s="1196"/>
      <c r="EC6" s="1196"/>
      <c r="ED6" s="1196"/>
      <c r="EE6" s="1196"/>
      <c r="EF6" s="1196"/>
      <c r="EG6" s="1196"/>
      <c r="EH6" s="1196"/>
      <c r="EI6" s="1196"/>
      <c r="EJ6" s="1196"/>
      <c r="EK6" s="1196"/>
      <c r="EL6" s="1196"/>
      <c r="EM6" s="1196"/>
      <c r="EN6" s="1196"/>
      <c r="EO6" s="1196"/>
      <c r="EP6" s="1196"/>
      <c r="EQ6" s="1196"/>
      <c r="ER6" s="1196"/>
      <c r="ES6" s="1196"/>
      <c r="ET6" s="1196"/>
      <c r="EU6" s="1196"/>
      <c r="EV6" s="1196"/>
      <c r="EW6" s="1196"/>
      <c r="EX6" s="1196"/>
      <c r="EY6" s="1196"/>
      <c r="EZ6" s="1196"/>
      <c r="FA6" s="1196"/>
      <c r="FB6" s="1196"/>
      <c r="FC6" s="1196"/>
      <c r="FD6" s="1196"/>
      <c r="FE6" s="1196"/>
      <c r="FF6" s="1196"/>
      <c r="FG6" s="1196"/>
      <c r="FH6" s="1196"/>
      <c r="FI6" s="1196"/>
      <c r="FJ6" s="1196"/>
      <c r="FK6" s="1196"/>
      <c r="FL6" s="1196"/>
      <c r="FM6" s="1196"/>
      <c r="FN6" s="1196"/>
      <c r="FO6" s="1196"/>
      <c r="FP6" s="1196"/>
      <c r="FQ6" s="1196"/>
      <c r="FR6" s="1196"/>
      <c r="FS6" s="1196"/>
      <c r="FT6" s="1196"/>
      <c r="FU6" s="1196"/>
      <c r="FV6" s="1196"/>
      <c r="FW6" s="1196"/>
      <c r="FX6" s="1196"/>
      <c r="FY6" s="1196"/>
      <c r="FZ6" s="1196"/>
      <c r="GA6" s="1196"/>
      <c r="GB6" s="1196"/>
      <c r="GC6" s="1196"/>
      <c r="GD6" s="1196"/>
      <c r="GE6" s="1196"/>
      <c r="GF6" s="1196"/>
      <c r="GG6" s="1196"/>
      <c r="GH6" s="1196"/>
      <c r="GI6" s="1196"/>
      <c r="GJ6" s="1196"/>
      <c r="GK6" s="1196"/>
      <c r="GL6" s="1196"/>
      <c r="GM6" s="1196"/>
      <c r="GN6" s="1196"/>
      <c r="GO6" s="1196"/>
      <c r="GP6" s="1196"/>
      <c r="GQ6" s="1196"/>
      <c r="GR6" s="1196"/>
      <c r="GS6" s="1196"/>
      <c r="GT6" s="1196"/>
      <c r="GU6" s="1196"/>
      <c r="GV6" s="1196"/>
      <c r="GW6" s="1196"/>
      <c r="GX6" s="1196"/>
      <c r="GY6" s="1196"/>
      <c r="GZ6" s="1196"/>
      <c r="HA6" s="1196"/>
      <c r="HB6" s="1196"/>
      <c r="HC6" s="1196"/>
      <c r="HD6" s="1196"/>
      <c r="HE6" s="1196"/>
      <c r="HF6" s="1196"/>
      <c r="HG6" s="1196"/>
      <c r="HH6" s="1196"/>
      <c r="HI6" s="1196"/>
      <c r="HJ6" s="1196"/>
      <c r="HK6" s="1196"/>
      <c r="HL6" s="1196"/>
      <c r="HM6" s="1196"/>
      <c r="HN6" s="1196"/>
      <c r="HO6" s="1196"/>
      <c r="HP6" s="1196"/>
      <c r="HQ6" s="1196"/>
      <c r="HR6" s="1196"/>
      <c r="HS6" s="1196"/>
      <c r="HT6" s="1196"/>
      <c r="HU6" s="1196"/>
      <c r="HV6" s="1196"/>
      <c r="HW6" s="1196"/>
      <c r="HX6" s="1196"/>
      <c r="HY6" s="1196"/>
      <c r="HZ6" s="1196"/>
      <c r="IA6" s="1196"/>
      <c r="IB6" s="1196"/>
      <c r="IC6" s="1196"/>
      <c r="ID6" s="1196"/>
      <c r="IE6" s="1196"/>
      <c r="IF6" s="1196"/>
      <c r="IG6" s="1196"/>
      <c r="IH6" s="1196"/>
      <c r="II6" s="1196"/>
      <c r="IJ6" s="1196"/>
      <c r="IK6" s="1196"/>
      <c r="IL6" s="1196"/>
      <c r="IM6" s="1196"/>
      <c r="IN6" s="1196"/>
      <c r="IO6" s="1196"/>
      <c r="IP6" s="1196"/>
      <c r="IQ6" s="1196"/>
      <c r="IR6" s="1196"/>
      <c r="IS6" s="1196"/>
      <c r="IT6" s="1196"/>
      <c r="IU6" s="1196"/>
      <c r="IV6" s="1196"/>
    </row>
    <row r="7" spans="1:256" ht="15.75">
      <c r="A7" s="1196"/>
      <c r="B7" s="1308"/>
      <c r="C7" s="1309"/>
      <c r="D7" s="1309"/>
      <c r="E7" s="1311"/>
      <c r="F7" s="1311"/>
      <c r="G7" s="1311"/>
      <c r="H7" s="1311"/>
      <c r="I7" s="1197" t="s">
        <v>393</v>
      </c>
      <c r="J7" s="1197" t="s">
        <v>394</v>
      </c>
      <c r="K7" s="1108" t="s">
        <v>1058</v>
      </c>
      <c r="L7" s="1108" t="s">
        <v>1059</v>
      </c>
      <c r="M7" s="1303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6"/>
      <c r="BA7" s="1196"/>
      <c r="BB7" s="1196"/>
      <c r="BC7" s="1196"/>
      <c r="BD7" s="1196"/>
      <c r="BE7" s="1196"/>
      <c r="BF7" s="1196"/>
      <c r="BG7" s="1196"/>
      <c r="BH7" s="1196"/>
      <c r="BI7" s="1196"/>
      <c r="BJ7" s="1196"/>
      <c r="BK7" s="1196"/>
      <c r="BL7" s="1196"/>
      <c r="BM7" s="1196"/>
      <c r="BN7" s="1196"/>
      <c r="BO7" s="1196"/>
      <c r="BP7" s="1196"/>
      <c r="BQ7" s="1196"/>
      <c r="BR7" s="1196"/>
      <c r="BS7" s="1196"/>
      <c r="BT7" s="1196"/>
      <c r="BU7" s="1196"/>
      <c r="BV7" s="1196"/>
      <c r="BW7" s="1196"/>
      <c r="BX7" s="1196"/>
      <c r="BY7" s="1196"/>
      <c r="BZ7" s="1196"/>
      <c r="CA7" s="1196"/>
      <c r="CB7" s="1196"/>
      <c r="CC7" s="1196"/>
      <c r="CD7" s="1196"/>
      <c r="CE7" s="1196"/>
      <c r="CF7" s="1196"/>
      <c r="CG7" s="1196"/>
      <c r="CH7" s="1196"/>
      <c r="CI7" s="1196"/>
      <c r="CJ7" s="1196"/>
      <c r="CK7" s="1196"/>
      <c r="CL7" s="1196"/>
      <c r="CM7" s="1196"/>
      <c r="CN7" s="1196"/>
      <c r="CO7" s="1196"/>
      <c r="CP7" s="1196"/>
      <c r="CQ7" s="1196"/>
      <c r="CR7" s="1196"/>
      <c r="CS7" s="1196"/>
      <c r="CT7" s="1196"/>
      <c r="CU7" s="1196"/>
      <c r="CV7" s="1196"/>
      <c r="CW7" s="1196"/>
      <c r="CX7" s="1196"/>
      <c r="CY7" s="1196"/>
      <c r="CZ7" s="1196"/>
      <c r="DA7" s="1196"/>
      <c r="DB7" s="1196"/>
      <c r="DC7" s="1196"/>
      <c r="DD7" s="1196"/>
      <c r="DE7" s="1196"/>
      <c r="DF7" s="1196"/>
      <c r="DG7" s="1196"/>
      <c r="DH7" s="1196"/>
      <c r="DI7" s="1196"/>
      <c r="DJ7" s="1196"/>
      <c r="DK7" s="1196"/>
      <c r="DL7" s="1196"/>
      <c r="DM7" s="1196"/>
      <c r="DN7" s="1196"/>
      <c r="DO7" s="1196"/>
      <c r="DP7" s="1196"/>
      <c r="DQ7" s="1196"/>
      <c r="DR7" s="1196"/>
      <c r="DS7" s="1196"/>
      <c r="DT7" s="1196"/>
      <c r="DU7" s="1196"/>
      <c r="DV7" s="1196"/>
      <c r="DW7" s="1196"/>
      <c r="DX7" s="1196"/>
      <c r="DY7" s="1196"/>
      <c r="DZ7" s="1196"/>
      <c r="EA7" s="1196"/>
      <c r="EB7" s="1196"/>
      <c r="EC7" s="1196"/>
      <c r="ED7" s="1196"/>
      <c r="EE7" s="1196"/>
      <c r="EF7" s="1196"/>
      <c r="EG7" s="1196"/>
      <c r="EH7" s="1196"/>
      <c r="EI7" s="1196"/>
      <c r="EJ7" s="1196"/>
      <c r="EK7" s="1196"/>
      <c r="EL7" s="1196"/>
      <c r="EM7" s="1196"/>
      <c r="EN7" s="1196"/>
      <c r="EO7" s="1196"/>
      <c r="EP7" s="1196"/>
      <c r="EQ7" s="1196"/>
      <c r="ER7" s="1196"/>
      <c r="ES7" s="1196"/>
      <c r="ET7" s="1196"/>
      <c r="EU7" s="1196"/>
      <c r="EV7" s="1196"/>
      <c r="EW7" s="1196"/>
      <c r="EX7" s="1196"/>
      <c r="EY7" s="1196"/>
      <c r="EZ7" s="1196"/>
      <c r="FA7" s="1196"/>
      <c r="FB7" s="1196"/>
      <c r="FC7" s="1196"/>
      <c r="FD7" s="1196"/>
      <c r="FE7" s="1196"/>
      <c r="FF7" s="1196"/>
      <c r="FG7" s="1196"/>
      <c r="FH7" s="1196"/>
      <c r="FI7" s="1196"/>
      <c r="FJ7" s="1196"/>
      <c r="FK7" s="1196"/>
      <c r="FL7" s="1196"/>
      <c r="FM7" s="1196"/>
      <c r="FN7" s="1196"/>
      <c r="FO7" s="1196"/>
      <c r="FP7" s="1196"/>
      <c r="FQ7" s="1196"/>
      <c r="FR7" s="1196"/>
      <c r="FS7" s="1196"/>
      <c r="FT7" s="1196"/>
      <c r="FU7" s="1196"/>
      <c r="FV7" s="1196"/>
      <c r="FW7" s="1196"/>
      <c r="FX7" s="1196"/>
      <c r="FY7" s="1196"/>
      <c r="FZ7" s="1196"/>
      <c r="GA7" s="1196"/>
      <c r="GB7" s="1196"/>
      <c r="GC7" s="1196"/>
      <c r="GD7" s="1196"/>
      <c r="GE7" s="1196"/>
      <c r="GF7" s="1196"/>
      <c r="GG7" s="1196"/>
      <c r="GH7" s="1196"/>
      <c r="GI7" s="1196"/>
      <c r="GJ7" s="1196"/>
      <c r="GK7" s="1196"/>
      <c r="GL7" s="1196"/>
      <c r="GM7" s="1196"/>
      <c r="GN7" s="1196"/>
      <c r="GO7" s="1196"/>
      <c r="GP7" s="1196"/>
      <c r="GQ7" s="1196"/>
      <c r="GR7" s="1196"/>
      <c r="GS7" s="1196"/>
      <c r="GT7" s="1196"/>
      <c r="GU7" s="1196"/>
      <c r="GV7" s="1196"/>
      <c r="GW7" s="1196"/>
      <c r="GX7" s="1196"/>
      <c r="GY7" s="1196"/>
      <c r="GZ7" s="1196"/>
      <c r="HA7" s="1196"/>
      <c r="HB7" s="1196"/>
      <c r="HC7" s="1196"/>
      <c r="HD7" s="1196"/>
      <c r="HE7" s="1196"/>
      <c r="HF7" s="1196"/>
      <c r="HG7" s="1196"/>
      <c r="HH7" s="1196"/>
      <c r="HI7" s="1196"/>
      <c r="HJ7" s="1196"/>
      <c r="HK7" s="1196"/>
      <c r="HL7" s="1196"/>
      <c r="HM7" s="1196"/>
      <c r="HN7" s="1196"/>
      <c r="HO7" s="1196"/>
      <c r="HP7" s="1196"/>
      <c r="HQ7" s="1196"/>
      <c r="HR7" s="1196"/>
      <c r="HS7" s="1196"/>
      <c r="HT7" s="1196"/>
      <c r="HU7" s="1196"/>
      <c r="HV7" s="1196"/>
      <c r="HW7" s="1196"/>
      <c r="HX7" s="1196"/>
      <c r="HY7" s="1196"/>
      <c r="HZ7" s="1196"/>
      <c r="IA7" s="1196"/>
      <c r="IB7" s="1196"/>
      <c r="IC7" s="1196"/>
      <c r="ID7" s="1196"/>
      <c r="IE7" s="1196"/>
      <c r="IF7" s="1196"/>
      <c r="IG7" s="1196"/>
      <c r="IH7" s="1196"/>
      <c r="II7" s="1196"/>
      <c r="IJ7" s="1196"/>
      <c r="IK7" s="1196"/>
      <c r="IL7" s="1196"/>
      <c r="IM7" s="1196"/>
      <c r="IN7" s="1196"/>
      <c r="IO7" s="1196"/>
      <c r="IP7" s="1196"/>
      <c r="IQ7" s="1196"/>
      <c r="IR7" s="1196"/>
      <c r="IS7" s="1196"/>
      <c r="IT7" s="1196"/>
      <c r="IU7" s="1196"/>
      <c r="IV7" s="1196"/>
    </row>
    <row r="8" spans="1:256" ht="15.75">
      <c r="A8" s="1196"/>
      <c r="B8" s="1198">
        <v>1</v>
      </c>
      <c r="C8" s="1109" t="s">
        <v>1060</v>
      </c>
      <c r="D8" s="1085" t="s">
        <v>1061</v>
      </c>
      <c r="E8" s="1199" t="s">
        <v>236</v>
      </c>
      <c r="F8" s="1199" t="s">
        <v>236</v>
      </c>
      <c r="G8" s="1199" t="s">
        <v>236</v>
      </c>
      <c r="H8" s="1199" t="s">
        <v>236</v>
      </c>
      <c r="I8" s="1199" t="s">
        <v>236</v>
      </c>
      <c r="J8" s="1199" t="s">
        <v>236</v>
      </c>
      <c r="K8" s="1200">
        <v>28</v>
      </c>
      <c r="L8" s="1200">
        <v>28</v>
      </c>
      <c r="M8" s="1200">
        <v>28</v>
      </c>
      <c r="N8" s="1196"/>
      <c r="O8" s="1196"/>
      <c r="P8" s="1196"/>
      <c r="Q8" s="1196"/>
      <c r="R8" s="1196"/>
      <c r="S8" s="1196"/>
      <c r="T8" s="1196"/>
      <c r="U8" s="1196"/>
      <c r="V8" s="1196"/>
      <c r="W8" s="1196"/>
      <c r="X8" s="1196"/>
      <c r="Y8" s="1196"/>
      <c r="Z8" s="1196"/>
      <c r="AA8" s="1196"/>
      <c r="AB8" s="1196"/>
      <c r="AC8" s="1196"/>
      <c r="AD8" s="1196"/>
      <c r="AE8" s="1196"/>
      <c r="AF8" s="1196"/>
      <c r="AG8" s="1196"/>
      <c r="AH8" s="1196"/>
      <c r="AI8" s="1196"/>
      <c r="AJ8" s="1196"/>
      <c r="AK8" s="1196"/>
      <c r="AL8" s="1196"/>
      <c r="AM8" s="1196"/>
      <c r="AN8" s="1196"/>
      <c r="AO8" s="1196"/>
      <c r="AP8" s="1196"/>
      <c r="AQ8" s="1196"/>
      <c r="AR8" s="1196"/>
      <c r="AS8" s="1196"/>
      <c r="AT8" s="1196"/>
      <c r="AU8" s="1196"/>
      <c r="AV8" s="1196"/>
      <c r="AW8" s="1196"/>
      <c r="AX8" s="1196"/>
      <c r="AY8" s="1196"/>
      <c r="AZ8" s="1196"/>
      <c r="BA8" s="1196"/>
      <c r="BB8" s="1196"/>
      <c r="BC8" s="1196"/>
      <c r="BD8" s="1196"/>
      <c r="BE8" s="1196"/>
      <c r="BF8" s="1196"/>
      <c r="BG8" s="1196"/>
      <c r="BH8" s="1196"/>
      <c r="BI8" s="1196"/>
      <c r="BJ8" s="1196"/>
      <c r="BK8" s="1196"/>
      <c r="BL8" s="1196"/>
      <c r="BM8" s="1196"/>
      <c r="BN8" s="1196"/>
      <c r="BO8" s="1196"/>
      <c r="BP8" s="1196"/>
      <c r="BQ8" s="1196"/>
      <c r="BR8" s="1196"/>
      <c r="BS8" s="1196"/>
      <c r="BT8" s="1196"/>
      <c r="BU8" s="1196"/>
      <c r="BV8" s="1196"/>
      <c r="BW8" s="1196"/>
      <c r="BX8" s="1196"/>
      <c r="BY8" s="1196"/>
      <c r="BZ8" s="1196"/>
      <c r="CA8" s="1196"/>
      <c r="CB8" s="1196"/>
      <c r="CC8" s="1196"/>
      <c r="CD8" s="1196"/>
      <c r="CE8" s="1196"/>
      <c r="CF8" s="1196"/>
      <c r="CG8" s="1196"/>
      <c r="CH8" s="1196"/>
      <c r="CI8" s="1196"/>
      <c r="CJ8" s="1196"/>
      <c r="CK8" s="1196"/>
      <c r="CL8" s="1196"/>
      <c r="CM8" s="1196"/>
      <c r="CN8" s="1196"/>
      <c r="CO8" s="1196"/>
      <c r="CP8" s="1196"/>
      <c r="CQ8" s="1196"/>
      <c r="CR8" s="1196"/>
      <c r="CS8" s="1196"/>
      <c r="CT8" s="1196"/>
      <c r="CU8" s="1196"/>
      <c r="CV8" s="1196"/>
      <c r="CW8" s="1196"/>
      <c r="CX8" s="1196"/>
      <c r="CY8" s="1196"/>
      <c r="CZ8" s="1196"/>
      <c r="DA8" s="1196"/>
      <c r="DB8" s="1196"/>
      <c r="DC8" s="1196"/>
      <c r="DD8" s="1196"/>
      <c r="DE8" s="1196"/>
      <c r="DF8" s="1196"/>
      <c r="DG8" s="1196"/>
      <c r="DH8" s="1196"/>
      <c r="DI8" s="1196"/>
      <c r="DJ8" s="1196"/>
      <c r="DK8" s="1196"/>
      <c r="DL8" s="1196"/>
      <c r="DM8" s="1196"/>
      <c r="DN8" s="1196"/>
      <c r="DO8" s="1196"/>
      <c r="DP8" s="1196"/>
      <c r="DQ8" s="1196"/>
      <c r="DR8" s="1196"/>
      <c r="DS8" s="1196"/>
      <c r="DT8" s="1196"/>
      <c r="DU8" s="1196"/>
      <c r="DV8" s="1196"/>
      <c r="DW8" s="1196"/>
      <c r="DX8" s="1196"/>
      <c r="DY8" s="1196"/>
      <c r="DZ8" s="1196"/>
      <c r="EA8" s="1196"/>
      <c r="EB8" s="1196"/>
      <c r="EC8" s="1196"/>
      <c r="ED8" s="1196"/>
      <c r="EE8" s="1196"/>
      <c r="EF8" s="1196"/>
      <c r="EG8" s="1196"/>
      <c r="EH8" s="1196"/>
      <c r="EI8" s="1196"/>
      <c r="EJ8" s="1196"/>
      <c r="EK8" s="1196"/>
      <c r="EL8" s="1196"/>
      <c r="EM8" s="1196"/>
      <c r="EN8" s="1196"/>
      <c r="EO8" s="1196"/>
      <c r="EP8" s="1196"/>
      <c r="EQ8" s="1196"/>
      <c r="ER8" s="1196"/>
      <c r="ES8" s="1196"/>
      <c r="ET8" s="1196"/>
      <c r="EU8" s="1196"/>
      <c r="EV8" s="1196"/>
      <c r="EW8" s="1196"/>
      <c r="EX8" s="1196"/>
      <c r="EY8" s="1196"/>
      <c r="EZ8" s="1196"/>
      <c r="FA8" s="1196"/>
      <c r="FB8" s="1196"/>
      <c r="FC8" s="1196"/>
      <c r="FD8" s="1196"/>
      <c r="FE8" s="1196"/>
      <c r="FF8" s="1196"/>
      <c r="FG8" s="1196"/>
      <c r="FH8" s="1196"/>
      <c r="FI8" s="1196"/>
      <c r="FJ8" s="1196"/>
      <c r="FK8" s="1196"/>
      <c r="FL8" s="1196"/>
      <c r="FM8" s="1196"/>
      <c r="FN8" s="1196"/>
      <c r="FO8" s="1196"/>
      <c r="FP8" s="1196"/>
      <c r="FQ8" s="1196"/>
      <c r="FR8" s="1196"/>
      <c r="FS8" s="1196"/>
      <c r="FT8" s="1196"/>
      <c r="FU8" s="1196"/>
      <c r="FV8" s="1196"/>
      <c r="FW8" s="1196"/>
      <c r="FX8" s="1196"/>
      <c r="FY8" s="1196"/>
      <c r="FZ8" s="1196"/>
      <c r="GA8" s="1196"/>
      <c r="GB8" s="1196"/>
      <c r="GC8" s="1196"/>
      <c r="GD8" s="1196"/>
      <c r="GE8" s="1196"/>
      <c r="GF8" s="1196"/>
      <c r="GG8" s="1196"/>
      <c r="GH8" s="1196"/>
      <c r="GI8" s="1196"/>
      <c r="GJ8" s="1196"/>
      <c r="GK8" s="1196"/>
      <c r="GL8" s="1196"/>
      <c r="GM8" s="1196"/>
      <c r="GN8" s="1196"/>
      <c r="GO8" s="1196"/>
      <c r="GP8" s="1196"/>
      <c r="GQ8" s="1196"/>
      <c r="GR8" s="1196"/>
      <c r="GS8" s="1196"/>
      <c r="GT8" s="1196"/>
      <c r="GU8" s="1196"/>
      <c r="GV8" s="1196"/>
      <c r="GW8" s="1196"/>
      <c r="GX8" s="1196"/>
      <c r="GY8" s="1196"/>
      <c r="GZ8" s="1196"/>
      <c r="HA8" s="1196"/>
      <c r="HB8" s="1196"/>
      <c r="HC8" s="1196"/>
      <c r="HD8" s="1196"/>
      <c r="HE8" s="1196"/>
      <c r="HF8" s="1196"/>
      <c r="HG8" s="1196"/>
      <c r="HH8" s="1196"/>
      <c r="HI8" s="1196"/>
      <c r="HJ8" s="1196"/>
      <c r="HK8" s="1196"/>
      <c r="HL8" s="1196"/>
      <c r="HM8" s="1196"/>
      <c r="HN8" s="1196"/>
      <c r="HO8" s="1196"/>
      <c r="HP8" s="1196"/>
      <c r="HQ8" s="1196"/>
      <c r="HR8" s="1196"/>
      <c r="HS8" s="1196"/>
      <c r="HT8" s="1196"/>
      <c r="HU8" s="1196"/>
      <c r="HV8" s="1196"/>
      <c r="HW8" s="1196"/>
      <c r="HX8" s="1196"/>
      <c r="HY8" s="1196"/>
      <c r="HZ8" s="1196"/>
      <c r="IA8" s="1196"/>
      <c r="IB8" s="1196"/>
      <c r="IC8" s="1196"/>
      <c r="ID8" s="1196"/>
      <c r="IE8" s="1196"/>
      <c r="IF8" s="1196"/>
      <c r="IG8" s="1196"/>
      <c r="IH8" s="1196"/>
      <c r="II8" s="1196"/>
      <c r="IJ8" s="1196"/>
      <c r="IK8" s="1196"/>
      <c r="IL8" s="1196"/>
      <c r="IM8" s="1196"/>
      <c r="IN8" s="1196"/>
      <c r="IO8" s="1196"/>
      <c r="IP8" s="1196"/>
      <c r="IQ8" s="1196"/>
      <c r="IR8" s="1196"/>
      <c r="IS8" s="1196"/>
      <c r="IT8" s="1196"/>
      <c r="IU8" s="1196"/>
      <c r="IV8" s="1196"/>
    </row>
    <row r="9" spans="1:256" ht="15.75">
      <c r="A9" s="1196"/>
      <c r="B9" s="1198">
        <v>2</v>
      </c>
      <c r="C9" s="1109" t="s">
        <v>1062</v>
      </c>
      <c r="D9" s="1085" t="s">
        <v>1061</v>
      </c>
      <c r="E9" s="1199" t="s">
        <v>236</v>
      </c>
      <c r="F9" s="1199" t="s">
        <v>236</v>
      </c>
      <c r="G9" s="1199" t="s">
        <v>236</v>
      </c>
      <c r="H9" s="1199" t="s">
        <v>236</v>
      </c>
      <c r="I9" s="1199" t="s">
        <v>236</v>
      </c>
      <c r="J9" s="1199" t="s">
        <v>236</v>
      </c>
      <c r="K9" s="1200">
        <v>28</v>
      </c>
      <c r="L9" s="1200">
        <v>28</v>
      </c>
      <c r="M9" s="1200">
        <v>28</v>
      </c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6"/>
      <c r="BA9" s="1196"/>
      <c r="BB9" s="1196"/>
      <c r="BC9" s="1196"/>
      <c r="BD9" s="1196"/>
      <c r="BE9" s="1196"/>
      <c r="BF9" s="1196"/>
      <c r="BG9" s="1196"/>
      <c r="BH9" s="1196"/>
      <c r="BI9" s="1196"/>
      <c r="BJ9" s="1196"/>
      <c r="BK9" s="1196"/>
      <c r="BL9" s="1196"/>
      <c r="BM9" s="1196"/>
      <c r="BN9" s="1196"/>
      <c r="BO9" s="1196"/>
      <c r="BP9" s="1196"/>
      <c r="BQ9" s="1196"/>
      <c r="BR9" s="1196"/>
      <c r="BS9" s="1196"/>
      <c r="BT9" s="1196"/>
      <c r="BU9" s="1196"/>
      <c r="BV9" s="1196"/>
      <c r="BW9" s="1196"/>
      <c r="BX9" s="1196"/>
      <c r="BY9" s="1196"/>
      <c r="BZ9" s="1196"/>
      <c r="CA9" s="1196"/>
      <c r="CB9" s="1196"/>
      <c r="CC9" s="1196"/>
      <c r="CD9" s="1196"/>
      <c r="CE9" s="1196"/>
      <c r="CF9" s="1196"/>
      <c r="CG9" s="1196"/>
      <c r="CH9" s="1196"/>
      <c r="CI9" s="1196"/>
      <c r="CJ9" s="1196"/>
      <c r="CK9" s="1196"/>
      <c r="CL9" s="1196"/>
      <c r="CM9" s="1196"/>
      <c r="CN9" s="1196"/>
      <c r="CO9" s="1196"/>
      <c r="CP9" s="1196"/>
      <c r="CQ9" s="1196"/>
      <c r="CR9" s="1196"/>
      <c r="CS9" s="1196"/>
      <c r="CT9" s="1196"/>
      <c r="CU9" s="1196"/>
      <c r="CV9" s="1196"/>
      <c r="CW9" s="1196"/>
      <c r="CX9" s="1196"/>
      <c r="CY9" s="1196"/>
      <c r="CZ9" s="1196"/>
      <c r="DA9" s="1196"/>
      <c r="DB9" s="1196"/>
      <c r="DC9" s="1196"/>
      <c r="DD9" s="1196"/>
      <c r="DE9" s="1196"/>
      <c r="DF9" s="1196"/>
      <c r="DG9" s="1196"/>
      <c r="DH9" s="1196"/>
      <c r="DI9" s="1196"/>
      <c r="DJ9" s="1196"/>
      <c r="DK9" s="1196"/>
      <c r="DL9" s="1196"/>
      <c r="DM9" s="1196"/>
      <c r="DN9" s="1196"/>
      <c r="DO9" s="1196"/>
      <c r="DP9" s="1196"/>
      <c r="DQ9" s="1196"/>
      <c r="DR9" s="1196"/>
      <c r="DS9" s="1196"/>
      <c r="DT9" s="1196"/>
      <c r="DU9" s="1196"/>
      <c r="DV9" s="1196"/>
      <c r="DW9" s="1196"/>
      <c r="DX9" s="1196"/>
      <c r="DY9" s="1196"/>
      <c r="DZ9" s="1196"/>
      <c r="EA9" s="1196"/>
      <c r="EB9" s="1196"/>
      <c r="EC9" s="1196"/>
      <c r="ED9" s="1196"/>
      <c r="EE9" s="1196"/>
      <c r="EF9" s="1196"/>
      <c r="EG9" s="1196"/>
      <c r="EH9" s="1196"/>
      <c r="EI9" s="1196"/>
      <c r="EJ9" s="1196"/>
      <c r="EK9" s="1196"/>
      <c r="EL9" s="1196"/>
      <c r="EM9" s="1196"/>
      <c r="EN9" s="1196"/>
      <c r="EO9" s="1196"/>
      <c r="EP9" s="1196"/>
      <c r="EQ9" s="1196"/>
      <c r="ER9" s="1196"/>
      <c r="ES9" s="1196"/>
      <c r="ET9" s="1196"/>
      <c r="EU9" s="1196"/>
      <c r="EV9" s="1196"/>
      <c r="EW9" s="1196"/>
      <c r="EX9" s="1196"/>
      <c r="EY9" s="1196"/>
      <c r="EZ9" s="1196"/>
      <c r="FA9" s="1196"/>
      <c r="FB9" s="1196"/>
      <c r="FC9" s="1196"/>
      <c r="FD9" s="1196"/>
      <c r="FE9" s="1196"/>
      <c r="FF9" s="1196"/>
      <c r="FG9" s="1196"/>
      <c r="FH9" s="1196"/>
      <c r="FI9" s="1196"/>
      <c r="FJ9" s="1196"/>
      <c r="FK9" s="1196"/>
      <c r="FL9" s="1196"/>
      <c r="FM9" s="1196"/>
      <c r="FN9" s="1196"/>
      <c r="FO9" s="1196"/>
      <c r="FP9" s="1196"/>
      <c r="FQ9" s="1196"/>
      <c r="FR9" s="1196"/>
      <c r="FS9" s="1196"/>
      <c r="FT9" s="1196"/>
      <c r="FU9" s="1196"/>
      <c r="FV9" s="1196"/>
      <c r="FW9" s="1196"/>
      <c r="FX9" s="1196"/>
      <c r="FY9" s="1196"/>
      <c r="FZ9" s="1196"/>
      <c r="GA9" s="1196"/>
      <c r="GB9" s="1196"/>
      <c r="GC9" s="1196"/>
      <c r="GD9" s="1196"/>
      <c r="GE9" s="1196"/>
      <c r="GF9" s="1196"/>
      <c r="GG9" s="1196"/>
      <c r="GH9" s="1196"/>
      <c r="GI9" s="1196"/>
      <c r="GJ9" s="1196"/>
      <c r="GK9" s="1196"/>
      <c r="GL9" s="1196"/>
      <c r="GM9" s="1196"/>
      <c r="GN9" s="1196"/>
      <c r="GO9" s="1196"/>
      <c r="GP9" s="1196"/>
      <c r="GQ9" s="1196"/>
      <c r="GR9" s="1196"/>
      <c r="GS9" s="1196"/>
      <c r="GT9" s="1196"/>
      <c r="GU9" s="1196"/>
      <c r="GV9" s="1196"/>
      <c r="GW9" s="1196"/>
      <c r="GX9" s="1196"/>
      <c r="GY9" s="1196"/>
      <c r="GZ9" s="1196"/>
      <c r="HA9" s="1196"/>
      <c r="HB9" s="1196"/>
      <c r="HC9" s="1196"/>
      <c r="HD9" s="1196"/>
      <c r="HE9" s="1196"/>
      <c r="HF9" s="1196"/>
      <c r="HG9" s="1196"/>
      <c r="HH9" s="1196"/>
      <c r="HI9" s="1196"/>
      <c r="HJ9" s="1196"/>
      <c r="HK9" s="1196"/>
      <c r="HL9" s="1196"/>
      <c r="HM9" s="1196"/>
      <c r="HN9" s="1196"/>
      <c r="HO9" s="1196"/>
      <c r="HP9" s="1196"/>
      <c r="HQ9" s="1196"/>
      <c r="HR9" s="1196"/>
      <c r="HS9" s="1196"/>
      <c r="HT9" s="1196"/>
      <c r="HU9" s="1196"/>
      <c r="HV9" s="1196"/>
      <c r="HW9" s="1196"/>
      <c r="HX9" s="1196"/>
      <c r="HY9" s="1196"/>
      <c r="HZ9" s="1196"/>
      <c r="IA9" s="1196"/>
      <c r="IB9" s="1196"/>
      <c r="IC9" s="1196"/>
      <c r="ID9" s="1196"/>
      <c r="IE9" s="1196"/>
      <c r="IF9" s="1196"/>
      <c r="IG9" s="1196"/>
      <c r="IH9" s="1196"/>
      <c r="II9" s="1196"/>
      <c r="IJ9" s="1196"/>
      <c r="IK9" s="1196"/>
      <c r="IL9" s="1196"/>
      <c r="IM9" s="1196"/>
      <c r="IN9" s="1196"/>
      <c r="IO9" s="1196"/>
      <c r="IP9" s="1196"/>
      <c r="IQ9" s="1196"/>
      <c r="IR9" s="1196"/>
      <c r="IS9" s="1196"/>
      <c r="IT9" s="1196"/>
      <c r="IU9" s="1196"/>
      <c r="IV9" s="1196"/>
    </row>
    <row r="10" spans="1:256" ht="15.75">
      <c r="A10" s="1196"/>
      <c r="B10" s="1198">
        <v>3</v>
      </c>
      <c r="C10" s="1109" t="s">
        <v>1063</v>
      </c>
      <c r="D10" s="1085" t="s">
        <v>20</v>
      </c>
      <c r="E10" s="1199" t="s">
        <v>236</v>
      </c>
      <c r="F10" s="1199" t="s">
        <v>236</v>
      </c>
      <c r="G10" s="1199" t="s">
        <v>236</v>
      </c>
      <c r="H10" s="1199" t="s">
        <v>236</v>
      </c>
      <c r="I10" s="1199" t="s">
        <v>236</v>
      </c>
      <c r="J10" s="1199" t="s">
        <v>236</v>
      </c>
      <c r="K10" s="1200">
        <v>100</v>
      </c>
      <c r="L10" s="1200">
        <v>100</v>
      </c>
      <c r="M10" s="1200">
        <v>100</v>
      </c>
      <c r="N10" s="1196"/>
      <c r="O10" s="1196"/>
      <c r="P10" s="1196"/>
      <c r="Q10" s="1196"/>
      <c r="R10" s="1196"/>
      <c r="S10" s="1196"/>
      <c r="T10" s="1196"/>
      <c r="U10" s="1196"/>
      <c r="V10" s="1196"/>
      <c r="W10" s="1196"/>
      <c r="X10" s="1196"/>
      <c r="Y10" s="1196"/>
      <c r="Z10" s="1196"/>
      <c r="AA10" s="1196"/>
      <c r="AB10" s="1196"/>
      <c r="AC10" s="1196"/>
      <c r="AD10" s="1196"/>
      <c r="AE10" s="1196"/>
      <c r="AF10" s="1196"/>
      <c r="AG10" s="1196"/>
      <c r="AH10" s="1196"/>
      <c r="AI10" s="1196"/>
      <c r="AJ10" s="1196"/>
      <c r="AK10" s="1196"/>
      <c r="AL10" s="1196"/>
      <c r="AM10" s="1196"/>
      <c r="AN10" s="1196"/>
      <c r="AO10" s="1196"/>
      <c r="AP10" s="1196"/>
      <c r="AQ10" s="1196"/>
      <c r="AR10" s="1196"/>
      <c r="AS10" s="1196"/>
      <c r="AT10" s="1196"/>
      <c r="AU10" s="1196"/>
      <c r="AV10" s="1196"/>
      <c r="AW10" s="1196"/>
      <c r="AX10" s="1196"/>
      <c r="AY10" s="1196"/>
      <c r="AZ10" s="1196"/>
      <c r="BA10" s="1196"/>
      <c r="BB10" s="1196"/>
      <c r="BC10" s="1196"/>
      <c r="BD10" s="1196"/>
      <c r="BE10" s="1196"/>
      <c r="BF10" s="1196"/>
      <c r="BG10" s="1196"/>
      <c r="BH10" s="1196"/>
      <c r="BI10" s="1196"/>
      <c r="BJ10" s="1196"/>
      <c r="BK10" s="1196"/>
      <c r="BL10" s="1196"/>
      <c r="BM10" s="1196"/>
      <c r="BN10" s="1196"/>
      <c r="BO10" s="1196"/>
      <c r="BP10" s="1196"/>
      <c r="BQ10" s="1196"/>
      <c r="BR10" s="1196"/>
      <c r="BS10" s="1196"/>
      <c r="BT10" s="1196"/>
      <c r="BU10" s="1196"/>
      <c r="BV10" s="1196"/>
      <c r="BW10" s="1196"/>
      <c r="BX10" s="1196"/>
      <c r="BY10" s="1196"/>
      <c r="BZ10" s="1196"/>
      <c r="CA10" s="1196"/>
      <c r="CB10" s="1196"/>
      <c r="CC10" s="1196"/>
      <c r="CD10" s="1196"/>
      <c r="CE10" s="1196"/>
      <c r="CF10" s="1196"/>
      <c r="CG10" s="1196"/>
      <c r="CH10" s="1196"/>
      <c r="CI10" s="1196"/>
      <c r="CJ10" s="1196"/>
      <c r="CK10" s="1196"/>
      <c r="CL10" s="1196"/>
      <c r="CM10" s="1196"/>
      <c r="CN10" s="1196"/>
      <c r="CO10" s="1196"/>
      <c r="CP10" s="1196"/>
      <c r="CQ10" s="1196"/>
      <c r="CR10" s="1196"/>
      <c r="CS10" s="1196"/>
      <c r="CT10" s="1196"/>
      <c r="CU10" s="1196"/>
      <c r="CV10" s="1196"/>
      <c r="CW10" s="1196"/>
      <c r="CX10" s="1196"/>
      <c r="CY10" s="1196"/>
      <c r="CZ10" s="1196"/>
      <c r="DA10" s="1196"/>
      <c r="DB10" s="1196"/>
      <c r="DC10" s="1196"/>
      <c r="DD10" s="1196"/>
      <c r="DE10" s="1196"/>
      <c r="DF10" s="1196"/>
      <c r="DG10" s="1196"/>
      <c r="DH10" s="1196"/>
      <c r="DI10" s="1196"/>
      <c r="DJ10" s="1196"/>
      <c r="DK10" s="1196"/>
      <c r="DL10" s="1196"/>
      <c r="DM10" s="1196"/>
      <c r="DN10" s="1196"/>
      <c r="DO10" s="1196"/>
      <c r="DP10" s="1196"/>
      <c r="DQ10" s="1196"/>
      <c r="DR10" s="1196"/>
      <c r="DS10" s="1196"/>
      <c r="DT10" s="1196"/>
      <c r="DU10" s="1196"/>
      <c r="DV10" s="1196"/>
      <c r="DW10" s="1196"/>
      <c r="DX10" s="1196"/>
      <c r="DY10" s="1196"/>
      <c r="DZ10" s="1196"/>
      <c r="EA10" s="1196"/>
      <c r="EB10" s="1196"/>
      <c r="EC10" s="1196"/>
      <c r="ED10" s="1196"/>
      <c r="EE10" s="1196"/>
      <c r="EF10" s="1196"/>
      <c r="EG10" s="1196"/>
      <c r="EH10" s="1196"/>
      <c r="EI10" s="1196"/>
      <c r="EJ10" s="1196"/>
      <c r="EK10" s="1196"/>
      <c r="EL10" s="1196"/>
      <c r="EM10" s="1196"/>
      <c r="EN10" s="1196"/>
      <c r="EO10" s="1196"/>
      <c r="EP10" s="1196"/>
      <c r="EQ10" s="1196"/>
      <c r="ER10" s="1196"/>
      <c r="ES10" s="1196"/>
      <c r="ET10" s="1196"/>
      <c r="EU10" s="1196"/>
      <c r="EV10" s="1196"/>
      <c r="EW10" s="1196"/>
      <c r="EX10" s="1196"/>
      <c r="EY10" s="1196"/>
      <c r="EZ10" s="1196"/>
      <c r="FA10" s="1196"/>
      <c r="FB10" s="1196"/>
      <c r="FC10" s="1196"/>
      <c r="FD10" s="1196"/>
      <c r="FE10" s="1196"/>
      <c r="FF10" s="1196"/>
      <c r="FG10" s="1196"/>
      <c r="FH10" s="1196"/>
      <c r="FI10" s="1196"/>
      <c r="FJ10" s="1196"/>
      <c r="FK10" s="1196"/>
      <c r="FL10" s="1196"/>
      <c r="FM10" s="1196"/>
      <c r="FN10" s="1196"/>
      <c r="FO10" s="1196"/>
      <c r="FP10" s="1196"/>
      <c r="FQ10" s="1196"/>
      <c r="FR10" s="1196"/>
      <c r="FS10" s="1196"/>
      <c r="FT10" s="1196"/>
      <c r="FU10" s="1196"/>
      <c r="FV10" s="1196"/>
      <c r="FW10" s="1196"/>
      <c r="FX10" s="1196"/>
      <c r="FY10" s="1196"/>
      <c r="FZ10" s="1196"/>
      <c r="GA10" s="1196"/>
      <c r="GB10" s="1196"/>
      <c r="GC10" s="1196"/>
      <c r="GD10" s="1196"/>
      <c r="GE10" s="1196"/>
      <c r="GF10" s="1196"/>
      <c r="GG10" s="1196"/>
      <c r="GH10" s="1196"/>
      <c r="GI10" s="1196"/>
      <c r="GJ10" s="1196"/>
      <c r="GK10" s="1196"/>
      <c r="GL10" s="1196"/>
      <c r="GM10" s="1196"/>
      <c r="GN10" s="1196"/>
      <c r="GO10" s="1196"/>
      <c r="GP10" s="1196"/>
      <c r="GQ10" s="1196"/>
      <c r="GR10" s="1196"/>
      <c r="GS10" s="1196"/>
      <c r="GT10" s="1196"/>
      <c r="GU10" s="1196"/>
      <c r="GV10" s="1196"/>
      <c r="GW10" s="1196"/>
      <c r="GX10" s="1196"/>
      <c r="GY10" s="1196"/>
      <c r="GZ10" s="1196"/>
      <c r="HA10" s="1196"/>
      <c r="HB10" s="1196"/>
      <c r="HC10" s="1196"/>
      <c r="HD10" s="1196"/>
      <c r="HE10" s="1196"/>
      <c r="HF10" s="1196"/>
      <c r="HG10" s="1196"/>
      <c r="HH10" s="1196"/>
      <c r="HI10" s="1196"/>
      <c r="HJ10" s="1196"/>
      <c r="HK10" s="1196"/>
      <c r="HL10" s="1196"/>
      <c r="HM10" s="1196"/>
      <c r="HN10" s="1196"/>
      <c r="HO10" s="1196"/>
      <c r="HP10" s="1196"/>
      <c r="HQ10" s="1196"/>
      <c r="HR10" s="1196"/>
      <c r="HS10" s="1196"/>
      <c r="HT10" s="1196"/>
      <c r="HU10" s="1196"/>
      <c r="HV10" s="1196"/>
      <c r="HW10" s="1196"/>
      <c r="HX10" s="1196"/>
      <c r="HY10" s="1196"/>
      <c r="HZ10" s="1196"/>
      <c r="IA10" s="1196"/>
      <c r="IB10" s="1196"/>
      <c r="IC10" s="1196"/>
      <c r="ID10" s="1196"/>
      <c r="IE10" s="1196"/>
      <c r="IF10" s="1196"/>
      <c r="IG10" s="1196"/>
      <c r="IH10" s="1196"/>
      <c r="II10" s="1196"/>
      <c r="IJ10" s="1196"/>
      <c r="IK10" s="1196"/>
      <c r="IL10" s="1196"/>
      <c r="IM10" s="1196"/>
      <c r="IN10" s="1196"/>
      <c r="IO10" s="1196"/>
      <c r="IP10" s="1196"/>
      <c r="IQ10" s="1196"/>
      <c r="IR10" s="1196"/>
      <c r="IS10" s="1196"/>
      <c r="IT10" s="1196"/>
      <c r="IU10" s="1196"/>
      <c r="IV10" s="1196"/>
    </row>
    <row r="11" spans="1:256" ht="31.5">
      <c r="A11" s="1196"/>
      <c r="B11" s="1201">
        <v>4</v>
      </c>
      <c r="C11" s="1202" t="s">
        <v>1064</v>
      </c>
      <c r="D11" s="1107" t="s">
        <v>738</v>
      </c>
      <c r="E11" s="1203" t="s">
        <v>236</v>
      </c>
      <c r="F11" s="1203" t="s">
        <v>236</v>
      </c>
      <c r="G11" s="1203" t="s">
        <v>236</v>
      </c>
      <c r="H11" s="1203" t="s">
        <v>236</v>
      </c>
      <c r="I11" s="1203" t="s">
        <v>236</v>
      </c>
      <c r="J11" s="1203" t="s">
        <v>236</v>
      </c>
      <c r="K11" s="1204">
        <f>SUM(K12:K16)</f>
        <v>4</v>
      </c>
      <c r="L11" s="1204">
        <f>SUM(L12:L16)</f>
        <v>4</v>
      </c>
      <c r="M11" s="1204">
        <f>SUM(M12:M16)</f>
        <v>4</v>
      </c>
      <c r="N11" s="1196"/>
      <c r="O11" s="1196"/>
      <c r="P11" s="1196"/>
      <c r="Q11" s="1196"/>
      <c r="R11" s="1196"/>
      <c r="S11" s="1196"/>
      <c r="T11" s="1196"/>
      <c r="U11" s="1196"/>
      <c r="V11" s="1196"/>
      <c r="W11" s="1196"/>
      <c r="X11" s="1196"/>
      <c r="Y11" s="1196"/>
      <c r="Z11" s="1196"/>
      <c r="AA11" s="1196"/>
      <c r="AB11" s="1196"/>
      <c r="AC11" s="1196"/>
      <c r="AD11" s="1196"/>
      <c r="AE11" s="1196"/>
      <c r="AF11" s="1196"/>
      <c r="AG11" s="1196"/>
      <c r="AH11" s="1196"/>
      <c r="AI11" s="1196"/>
      <c r="AJ11" s="1196"/>
      <c r="AK11" s="1196"/>
      <c r="AL11" s="1196"/>
      <c r="AM11" s="1196"/>
      <c r="AN11" s="1196"/>
      <c r="AO11" s="1196"/>
      <c r="AP11" s="1196"/>
      <c r="AQ11" s="1196"/>
      <c r="AR11" s="1196"/>
      <c r="AS11" s="1196"/>
      <c r="AT11" s="1196"/>
      <c r="AU11" s="1196"/>
      <c r="AV11" s="1196"/>
      <c r="AW11" s="1196"/>
      <c r="AX11" s="1196"/>
      <c r="AY11" s="1196"/>
      <c r="AZ11" s="1196"/>
      <c r="BA11" s="1196"/>
      <c r="BB11" s="1196"/>
      <c r="BC11" s="1196"/>
      <c r="BD11" s="1196"/>
      <c r="BE11" s="1196"/>
      <c r="BF11" s="1196"/>
      <c r="BG11" s="1196"/>
      <c r="BH11" s="1196"/>
      <c r="BI11" s="1196"/>
      <c r="BJ11" s="1196"/>
      <c r="BK11" s="1196"/>
      <c r="BL11" s="1196"/>
      <c r="BM11" s="1196"/>
      <c r="BN11" s="1196"/>
      <c r="BO11" s="1196"/>
      <c r="BP11" s="1196"/>
      <c r="BQ11" s="1196"/>
      <c r="BR11" s="1196"/>
      <c r="BS11" s="1196"/>
      <c r="BT11" s="1196"/>
      <c r="BU11" s="1196"/>
      <c r="BV11" s="1196"/>
      <c r="BW11" s="1196"/>
      <c r="BX11" s="1196"/>
      <c r="BY11" s="1196"/>
      <c r="BZ11" s="1196"/>
      <c r="CA11" s="1196"/>
      <c r="CB11" s="1196"/>
      <c r="CC11" s="1196"/>
      <c r="CD11" s="1196"/>
      <c r="CE11" s="1196"/>
      <c r="CF11" s="1196"/>
      <c r="CG11" s="1196"/>
      <c r="CH11" s="1196"/>
      <c r="CI11" s="1196"/>
      <c r="CJ11" s="1196"/>
      <c r="CK11" s="1196"/>
      <c r="CL11" s="1196"/>
      <c r="CM11" s="1196"/>
      <c r="CN11" s="1196"/>
      <c r="CO11" s="1196"/>
      <c r="CP11" s="1196"/>
      <c r="CQ11" s="1196"/>
      <c r="CR11" s="1196"/>
      <c r="CS11" s="1196"/>
      <c r="CT11" s="1196"/>
      <c r="CU11" s="1196"/>
      <c r="CV11" s="1196"/>
      <c r="CW11" s="1196"/>
      <c r="CX11" s="1196"/>
      <c r="CY11" s="1196"/>
      <c r="CZ11" s="1196"/>
      <c r="DA11" s="1196"/>
      <c r="DB11" s="1196"/>
      <c r="DC11" s="1196"/>
      <c r="DD11" s="1196"/>
      <c r="DE11" s="1196"/>
      <c r="DF11" s="1196"/>
      <c r="DG11" s="1196"/>
      <c r="DH11" s="1196"/>
      <c r="DI11" s="1196"/>
      <c r="DJ11" s="1196"/>
      <c r="DK11" s="1196"/>
      <c r="DL11" s="1196"/>
      <c r="DM11" s="1196"/>
      <c r="DN11" s="1196"/>
      <c r="DO11" s="1196"/>
      <c r="DP11" s="1196"/>
      <c r="DQ11" s="1196"/>
      <c r="DR11" s="1196"/>
      <c r="DS11" s="1196"/>
      <c r="DT11" s="1196"/>
      <c r="DU11" s="1196"/>
      <c r="DV11" s="1196"/>
      <c r="DW11" s="1196"/>
      <c r="DX11" s="1196"/>
      <c r="DY11" s="1196"/>
      <c r="DZ11" s="1196"/>
      <c r="EA11" s="1196"/>
      <c r="EB11" s="1196"/>
      <c r="EC11" s="1196"/>
      <c r="ED11" s="1196"/>
      <c r="EE11" s="1196"/>
      <c r="EF11" s="1196"/>
      <c r="EG11" s="1196"/>
      <c r="EH11" s="1196"/>
      <c r="EI11" s="1196"/>
      <c r="EJ11" s="1196"/>
      <c r="EK11" s="1196"/>
      <c r="EL11" s="1196"/>
      <c r="EM11" s="1196"/>
      <c r="EN11" s="1196"/>
      <c r="EO11" s="1196"/>
      <c r="EP11" s="1196"/>
      <c r="EQ11" s="1196"/>
      <c r="ER11" s="1196"/>
      <c r="ES11" s="1196"/>
      <c r="ET11" s="1196"/>
      <c r="EU11" s="1196"/>
      <c r="EV11" s="1196"/>
      <c r="EW11" s="1196"/>
      <c r="EX11" s="1196"/>
      <c r="EY11" s="1196"/>
      <c r="EZ11" s="1196"/>
      <c r="FA11" s="1196"/>
      <c r="FB11" s="1196"/>
      <c r="FC11" s="1196"/>
      <c r="FD11" s="1196"/>
      <c r="FE11" s="1196"/>
      <c r="FF11" s="1196"/>
      <c r="FG11" s="1196"/>
      <c r="FH11" s="1196"/>
      <c r="FI11" s="1196"/>
      <c r="FJ11" s="1196"/>
      <c r="FK11" s="1196"/>
      <c r="FL11" s="1196"/>
      <c r="FM11" s="1196"/>
      <c r="FN11" s="1196"/>
      <c r="FO11" s="1196"/>
      <c r="FP11" s="1196"/>
      <c r="FQ11" s="1196"/>
      <c r="FR11" s="1196"/>
      <c r="FS11" s="1196"/>
      <c r="FT11" s="1196"/>
      <c r="FU11" s="1196"/>
      <c r="FV11" s="1196"/>
      <c r="FW11" s="1196"/>
      <c r="FX11" s="1196"/>
      <c r="FY11" s="1196"/>
      <c r="FZ11" s="1196"/>
      <c r="GA11" s="1196"/>
      <c r="GB11" s="1196"/>
      <c r="GC11" s="1196"/>
      <c r="GD11" s="1196"/>
      <c r="GE11" s="1196"/>
      <c r="GF11" s="1196"/>
      <c r="GG11" s="1196"/>
      <c r="GH11" s="1196"/>
      <c r="GI11" s="1196"/>
      <c r="GJ11" s="1196"/>
      <c r="GK11" s="1196"/>
      <c r="GL11" s="1196"/>
      <c r="GM11" s="1196"/>
      <c r="GN11" s="1196"/>
      <c r="GO11" s="1196"/>
      <c r="GP11" s="1196"/>
      <c r="GQ11" s="1196"/>
      <c r="GR11" s="1196"/>
      <c r="GS11" s="1196"/>
      <c r="GT11" s="1196"/>
      <c r="GU11" s="1196"/>
      <c r="GV11" s="1196"/>
      <c r="GW11" s="1196"/>
      <c r="GX11" s="1196"/>
      <c r="GY11" s="1196"/>
      <c r="GZ11" s="1196"/>
      <c r="HA11" s="1196"/>
      <c r="HB11" s="1196"/>
      <c r="HC11" s="1196"/>
      <c r="HD11" s="1196"/>
      <c r="HE11" s="1196"/>
      <c r="HF11" s="1196"/>
      <c r="HG11" s="1196"/>
      <c r="HH11" s="1196"/>
      <c r="HI11" s="1196"/>
      <c r="HJ11" s="1196"/>
      <c r="HK11" s="1196"/>
      <c r="HL11" s="1196"/>
      <c r="HM11" s="1196"/>
      <c r="HN11" s="1196"/>
      <c r="HO11" s="1196"/>
      <c r="HP11" s="1196"/>
      <c r="HQ11" s="1196"/>
      <c r="HR11" s="1196"/>
      <c r="HS11" s="1196"/>
      <c r="HT11" s="1196"/>
      <c r="HU11" s="1196"/>
      <c r="HV11" s="1196"/>
      <c r="HW11" s="1196"/>
      <c r="HX11" s="1196"/>
      <c r="HY11" s="1196"/>
      <c r="HZ11" s="1196"/>
      <c r="IA11" s="1196"/>
      <c r="IB11" s="1196"/>
      <c r="IC11" s="1196"/>
      <c r="ID11" s="1196"/>
      <c r="IE11" s="1196"/>
      <c r="IF11" s="1196"/>
      <c r="IG11" s="1196"/>
      <c r="IH11" s="1196"/>
      <c r="II11" s="1196"/>
      <c r="IJ11" s="1196"/>
      <c r="IK11" s="1196"/>
      <c r="IL11" s="1196"/>
      <c r="IM11" s="1196"/>
      <c r="IN11" s="1196"/>
      <c r="IO11" s="1196"/>
      <c r="IP11" s="1196"/>
      <c r="IQ11" s="1196"/>
      <c r="IR11" s="1196"/>
      <c r="IS11" s="1196"/>
      <c r="IT11" s="1196"/>
      <c r="IU11" s="1196"/>
      <c r="IV11" s="1196"/>
    </row>
    <row r="12" spans="1:256" ht="15.75">
      <c r="A12" s="1196"/>
      <c r="B12" s="1198" t="str">
        <f>B$11&amp;"."&amp;ROW(B1)</f>
        <v>4.1</v>
      </c>
      <c r="C12" s="1205" t="s">
        <v>1156</v>
      </c>
      <c r="D12" s="1085" t="s">
        <v>738</v>
      </c>
      <c r="E12" s="1206" t="s">
        <v>1157</v>
      </c>
      <c r="F12" s="1207"/>
      <c r="G12" s="1206"/>
      <c r="H12" s="1206"/>
      <c r="I12" s="1207"/>
      <c r="J12" s="1207"/>
      <c r="K12" s="1200">
        <v>1</v>
      </c>
      <c r="L12" s="1200">
        <v>1</v>
      </c>
      <c r="M12" s="1200">
        <v>1</v>
      </c>
      <c r="N12" s="1196"/>
      <c r="O12" s="1196"/>
      <c r="P12" s="1196"/>
      <c r="Q12" s="1196"/>
      <c r="R12" s="1196"/>
      <c r="S12" s="1196"/>
      <c r="T12" s="1196"/>
      <c r="U12" s="1196"/>
      <c r="V12" s="1196"/>
      <c r="W12" s="1196"/>
      <c r="X12" s="1196"/>
      <c r="Y12" s="1196"/>
      <c r="Z12" s="1196"/>
      <c r="AA12" s="1196"/>
      <c r="AB12" s="1196"/>
      <c r="AC12" s="1196"/>
      <c r="AD12" s="1196"/>
      <c r="AE12" s="1196"/>
      <c r="AF12" s="1196"/>
      <c r="AG12" s="1196"/>
      <c r="AH12" s="1196"/>
      <c r="AI12" s="1196"/>
      <c r="AJ12" s="1196"/>
      <c r="AK12" s="1196"/>
      <c r="AL12" s="1196"/>
      <c r="AM12" s="1196"/>
      <c r="AN12" s="1196"/>
      <c r="AO12" s="1196"/>
      <c r="AP12" s="1196"/>
      <c r="AQ12" s="1196"/>
      <c r="AR12" s="1196"/>
      <c r="AS12" s="1196"/>
      <c r="AT12" s="1196"/>
      <c r="AU12" s="1196"/>
      <c r="AV12" s="1196"/>
      <c r="AW12" s="1196"/>
      <c r="AX12" s="1196"/>
      <c r="AY12" s="1196"/>
      <c r="AZ12" s="1196"/>
      <c r="BA12" s="1196"/>
      <c r="BB12" s="1196"/>
      <c r="BC12" s="1196"/>
      <c r="BD12" s="1196"/>
      <c r="BE12" s="1196"/>
      <c r="BF12" s="1196"/>
      <c r="BG12" s="1196"/>
      <c r="BH12" s="1196"/>
      <c r="BI12" s="1196"/>
      <c r="BJ12" s="1196"/>
      <c r="BK12" s="1196"/>
      <c r="BL12" s="1196"/>
      <c r="BM12" s="1196"/>
      <c r="BN12" s="1196"/>
      <c r="BO12" s="1196"/>
      <c r="BP12" s="1196"/>
      <c r="BQ12" s="1196"/>
      <c r="BR12" s="1196"/>
      <c r="BS12" s="1196"/>
      <c r="BT12" s="1196"/>
      <c r="BU12" s="1196"/>
      <c r="BV12" s="1196"/>
      <c r="BW12" s="1196"/>
      <c r="BX12" s="1196"/>
      <c r="BY12" s="1196"/>
      <c r="BZ12" s="1196"/>
      <c r="CA12" s="1196"/>
      <c r="CB12" s="1196"/>
      <c r="CC12" s="1196"/>
      <c r="CD12" s="1196"/>
      <c r="CE12" s="1196"/>
      <c r="CF12" s="1196"/>
      <c r="CG12" s="1196"/>
      <c r="CH12" s="1196"/>
      <c r="CI12" s="1196"/>
      <c r="CJ12" s="1196"/>
      <c r="CK12" s="1196"/>
      <c r="CL12" s="1196"/>
      <c r="CM12" s="1196"/>
      <c r="CN12" s="1196"/>
      <c r="CO12" s="1196"/>
      <c r="CP12" s="1196"/>
      <c r="CQ12" s="1196"/>
      <c r="CR12" s="1196"/>
      <c r="CS12" s="1196"/>
      <c r="CT12" s="1196"/>
      <c r="CU12" s="1196"/>
      <c r="CV12" s="1196"/>
      <c r="CW12" s="1196"/>
      <c r="CX12" s="1196"/>
      <c r="CY12" s="1196"/>
      <c r="CZ12" s="1196"/>
      <c r="DA12" s="1196"/>
      <c r="DB12" s="1196"/>
      <c r="DC12" s="1196"/>
      <c r="DD12" s="1196"/>
      <c r="DE12" s="1196"/>
      <c r="DF12" s="1196"/>
      <c r="DG12" s="1196"/>
      <c r="DH12" s="1196"/>
      <c r="DI12" s="1196"/>
      <c r="DJ12" s="1196"/>
      <c r="DK12" s="1196"/>
      <c r="DL12" s="1196"/>
      <c r="DM12" s="1196"/>
      <c r="DN12" s="1196"/>
      <c r="DO12" s="1196"/>
      <c r="DP12" s="1196"/>
      <c r="DQ12" s="1196"/>
      <c r="DR12" s="1196"/>
      <c r="DS12" s="1196"/>
      <c r="DT12" s="1196"/>
      <c r="DU12" s="1196"/>
      <c r="DV12" s="1196"/>
      <c r="DW12" s="1196"/>
      <c r="DX12" s="1196"/>
      <c r="DY12" s="1196"/>
      <c r="DZ12" s="1196"/>
      <c r="EA12" s="1196"/>
      <c r="EB12" s="1196"/>
      <c r="EC12" s="1196"/>
      <c r="ED12" s="1196"/>
      <c r="EE12" s="1196"/>
      <c r="EF12" s="1196"/>
      <c r="EG12" s="1196"/>
      <c r="EH12" s="1196"/>
      <c r="EI12" s="1196"/>
      <c r="EJ12" s="1196"/>
      <c r="EK12" s="1196"/>
      <c r="EL12" s="1196"/>
      <c r="EM12" s="1196"/>
      <c r="EN12" s="1196"/>
      <c r="EO12" s="1196"/>
      <c r="EP12" s="1196"/>
      <c r="EQ12" s="1196"/>
      <c r="ER12" s="1196"/>
      <c r="ES12" s="1196"/>
      <c r="ET12" s="1196"/>
      <c r="EU12" s="1196"/>
      <c r="EV12" s="1196"/>
      <c r="EW12" s="1196"/>
      <c r="EX12" s="1196"/>
      <c r="EY12" s="1196"/>
      <c r="EZ12" s="1196"/>
      <c r="FA12" s="1196"/>
      <c r="FB12" s="1196"/>
      <c r="FC12" s="1196"/>
      <c r="FD12" s="1196"/>
      <c r="FE12" s="1196"/>
      <c r="FF12" s="1196"/>
      <c r="FG12" s="1196"/>
      <c r="FH12" s="1196"/>
      <c r="FI12" s="1196"/>
      <c r="FJ12" s="1196"/>
      <c r="FK12" s="1196"/>
      <c r="FL12" s="1196"/>
      <c r="FM12" s="1196"/>
      <c r="FN12" s="1196"/>
      <c r="FO12" s="1196"/>
      <c r="FP12" s="1196"/>
      <c r="FQ12" s="1196"/>
      <c r="FR12" s="1196"/>
      <c r="FS12" s="1196"/>
      <c r="FT12" s="1196"/>
      <c r="FU12" s="1196"/>
      <c r="FV12" s="1196"/>
      <c r="FW12" s="1196"/>
      <c r="FX12" s="1196"/>
      <c r="FY12" s="1196"/>
      <c r="FZ12" s="1196"/>
      <c r="GA12" s="1196"/>
      <c r="GB12" s="1196"/>
      <c r="GC12" s="1196"/>
      <c r="GD12" s="1196"/>
      <c r="GE12" s="1196"/>
      <c r="GF12" s="1196"/>
      <c r="GG12" s="1196"/>
      <c r="GH12" s="1196"/>
      <c r="GI12" s="1196"/>
      <c r="GJ12" s="1196"/>
      <c r="GK12" s="1196"/>
      <c r="GL12" s="1196"/>
      <c r="GM12" s="1196"/>
      <c r="GN12" s="1196"/>
      <c r="GO12" s="1196"/>
      <c r="GP12" s="1196"/>
      <c r="GQ12" s="1196"/>
      <c r="GR12" s="1196"/>
      <c r="GS12" s="1196"/>
      <c r="GT12" s="1196"/>
      <c r="GU12" s="1196"/>
      <c r="GV12" s="1196"/>
      <c r="GW12" s="1196"/>
      <c r="GX12" s="1196"/>
      <c r="GY12" s="1196"/>
      <c r="GZ12" s="1196"/>
      <c r="HA12" s="1196"/>
      <c r="HB12" s="1196"/>
      <c r="HC12" s="1196"/>
      <c r="HD12" s="1196"/>
      <c r="HE12" s="1196"/>
      <c r="HF12" s="1196"/>
      <c r="HG12" s="1196"/>
      <c r="HH12" s="1196"/>
      <c r="HI12" s="1196"/>
      <c r="HJ12" s="1196"/>
      <c r="HK12" s="1196"/>
      <c r="HL12" s="1196"/>
      <c r="HM12" s="1196"/>
      <c r="HN12" s="1196"/>
      <c r="HO12" s="1196"/>
      <c r="HP12" s="1196"/>
      <c r="HQ12" s="1196"/>
      <c r="HR12" s="1196"/>
      <c r="HS12" s="1196"/>
      <c r="HT12" s="1196"/>
      <c r="HU12" s="1196"/>
      <c r="HV12" s="1196"/>
      <c r="HW12" s="1196"/>
      <c r="HX12" s="1196"/>
      <c r="HY12" s="1196"/>
      <c r="HZ12" s="1196"/>
      <c r="IA12" s="1196"/>
      <c r="IB12" s="1196"/>
      <c r="IC12" s="1196"/>
      <c r="ID12" s="1196"/>
      <c r="IE12" s="1196"/>
      <c r="IF12" s="1196"/>
      <c r="IG12" s="1196"/>
      <c r="IH12" s="1196"/>
      <c r="II12" s="1196"/>
      <c r="IJ12" s="1196"/>
      <c r="IK12" s="1196"/>
      <c r="IL12" s="1196"/>
      <c r="IM12" s="1196"/>
      <c r="IN12" s="1196"/>
      <c r="IO12" s="1196"/>
      <c r="IP12" s="1196"/>
      <c r="IQ12" s="1196"/>
      <c r="IR12" s="1196"/>
      <c r="IS12" s="1196"/>
      <c r="IT12" s="1196"/>
      <c r="IU12" s="1196"/>
      <c r="IV12" s="1196"/>
    </row>
    <row r="13" spans="1:256" ht="15.75">
      <c r="A13" s="1196"/>
      <c r="B13" s="1292" t="str">
        <f>B$11&amp;"."&amp;ROW(B2)</f>
        <v>4.2</v>
      </c>
      <c r="C13" s="1205" t="s">
        <v>1158</v>
      </c>
      <c r="D13" s="1293"/>
      <c r="E13" s="1206" t="s">
        <v>1157</v>
      </c>
      <c r="F13" s="1207"/>
      <c r="G13" s="1206"/>
      <c r="H13" s="1206"/>
      <c r="I13" s="1207"/>
      <c r="J13" s="1207"/>
      <c r="K13" s="1200">
        <v>1</v>
      </c>
      <c r="L13" s="1200">
        <v>1</v>
      </c>
      <c r="M13" s="1200">
        <v>1</v>
      </c>
      <c r="N13" s="1196"/>
      <c r="O13" s="1196"/>
      <c r="P13" s="1196"/>
      <c r="Q13" s="1196"/>
      <c r="R13" s="1196"/>
      <c r="S13" s="1196"/>
      <c r="T13" s="1196"/>
      <c r="U13" s="1196"/>
      <c r="V13" s="1196"/>
      <c r="W13" s="1196"/>
      <c r="X13" s="1196"/>
      <c r="Y13" s="1196"/>
      <c r="Z13" s="1196"/>
      <c r="AA13" s="1196"/>
      <c r="AB13" s="1196"/>
      <c r="AC13" s="1196"/>
      <c r="AD13" s="1196"/>
      <c r="AE13" s="1196"/>
      <c r="AF13" s="1196"/>
      <c r="AG13" s="1196"/>
      <c r="AH13" s="1196"/>
      <c r="AI13" s="1196"/>
      <c r="AJ13" s="1196"/>
      <c r="AK13" s="1196"/>
      <c r="AL13" s="1196"/>
      <c r="AM13" s="1196"/>
      <c r="AN13" s="1196"/>
      <c r="AO13" s="1196"/>
      <c r="AP13" s="1196"/>
      <c r="AQ13" s="1196"/>
      <c r="AR13" s="1196"/>
      <c r="AS13" s="1196"/>
      <c r="AT13" s="1196"/>
      <c r="AU13" s="1196"/>
      <c r="AV13" s="1196"/>
      <c r="AW13" s="1196"/>
      <c r="AX13" s="1196"/>
      <c r="AY13" s="1196"/>
      <c r="AZ13" s="1196"/>
      <c r="BA13" s="1196"/>
      <c r="BB13" s="1196"/>
      <c r="BC13" s="1196"/>
      <c r="BD13" s="1196"/>
      <c r="BE13" s="1196"/>
      <c r="BF13" s="1196"/>
      <c r="BG13" s="1196"/>
      <c r="BH13" s="1196"/>
      <c r="BI13" s="1196"/>
      <c r="BJ13" s="1196"/>
      <c r="BK13" s="1196"/>
      <c r="BL13" s="1196"/>
      <c r="BM13" s="1196"/>
      <c r="BN13" s="1196"/>
      <c r="BO13" s="1196"/>
      <c r="BP13" s="1196"/>
      <c r="BQ13" s="1196"/>
      <c r="BR13" s="1196"/>
      <c r="BS13" s="1196"/>
      <c r="BT13" s="1196"/>
      <c r="BU13" s="1196"/>
      <c r="BV13" s="1196"/>
      <c r="BW13" s="1196"/>
      <c r="BX13" s="1196"/>
      <c r="BY13" s="1196"/>
      <c r="BZ13" s="1196"/>
      <c r="CA13" s="1196"/>
      <c r="CB13" s="1196"/>
      <c r="CC13" s="1196"/>
      <c r="CD13" s="1196"/>
      <c r="CE13" s="1196"/>
      <c r="CF13" s="1196"/>
      <c r="CG13" s="1196"/>
      <c r="CH13" s="1196"/>
      <c r="CI13" s="1196"/>
      <c r="CJ13" s="1196"/>
      <c r="CK13" s="1196"/>
      <c r="CL13" s="1196"/>
      <c r="CM13" s="1196"/>
      <c r="CN13" s="1196"/>
      <c r="CO13" s="1196"/>
      <c r="CP13" s="1196"/>
      <c r="CQ13" s="1196"/>
      <c r="CR13" s="1196"/>
      <c r="CS13" s="1196"/>
      <c r="CT13" s="1196"/>
      <c r="CU13" s="1196"/>
      <c r="CV13" s="1196"/>
      <c r="CW13" s="1196"/>
      <c r="CX13" s="1196"/>
      <c r="CY13" s="1196"/>
      <c r="CZ13" s="1196"/>
      <c r="DA13" s="1196"/>
      <c r="DB13" s="1196"/>
      <c r="DC13" s="1196"/>
      <c r="DD13" s="1196"/>
      <c r="DE13" s="1196"/>
      <c r="DF13" s="1196"/>
      <c r="DG13" s="1196"/>
      <c r="DH13" s="1196"/>
      <c r="DI13" s="1196"/>
      <c r="DJ13" s="1196"/>
      <c r="DK13" s="1196"/>
      <c r="DL13" s="1196"/>
      <c r="DM13" s="1196"/>
      <c r="DN13" s="1196"/>
      <c r="DO13" s="1196"/>
      <c r="DP13" s="1196"/>
      <c r="DQ13" s="1196"/>
      <c r="DR13" s="1196"/>
      <c r="DS13" s="1196"/>
      <c r="DT13" s="1196"/>
      <c r="DU13" s="1196"/>
      <c r="DV13" s="1196"/>
      <c r="DW13" s="1196"/>
      <c r="DX13" s="1196"/>
      <c r="DY13" s="1196"/>
      <c r="DZ13" s="1196"/>
      <c r="EA13" s="1196"/>
      <c r="EB13" s="1196"/>
      <c r="EC13" s="1196"/>
      <c r="ED13" s="1196"/>
      <c r="EE13" s="1196"/>
      <c r="EF13" s="1196"/>
      <c r="EG13" s="1196"/>
      <c r="EH13" s="1196"/>
      <c r="EI13" s="1196"/>
      <c r="EJ13" s="1196"/>
      <c r="EK13" s="1196"/>
      <c r="EL13" s="1196"/>
      <c r="EM13" s="1196"/>
      <c r="EN13" s="1196"/>
      <c r="EO13" s="1196"/>
      <c r="EP13" s="1196"/>
      <c r="EQ13" s="1196"/>
      <c r="ER13" s="1196"/>
      <c r="ES13" s="1196"/>
      <c r="ET13" s="1196"/>
      <c r="EU13" s="1196"/>
      <c r="EV13" s="1196"/>
      <c r="EW13" s="1196"/>
      <c r="EX13" s="1196"/>
      <c r="EY13" s="1196"/>
      <c r="EZ13" s="1196"/>
      <c r="FA13" s="1196"/>
      <c r="FB13" s="1196"/>
      <c r="FC13" s="1196"/>
      <c r="FD13" s="1196"/>
      <c r="FE13" s="1196"/>
      <c r="FF13" s="1196"/>
      <c r="FG13" s="1196"/>
      <c r="FH13" s="1196"/>
      <c r="FI13" s="1196"/>
      <c r="FJ13" s="1196"/>
      <c r="FK13" s="1196"/>
      <c r="FL13" s="1196"/>
      <c r="FM13" s="1196"/>
      <c r="FN13" s="1196"/>
      <c r="FO13" s="1196"/>
      <c r="FP13" s="1196"/>
      <c r="FQ13" s="1196"/>
      <c r="FR13" s="1196"/>
      <c r="FS13" s="1196"/>
      <c r="FT13" s="1196"/>
      <c r="FU13" s="1196"/>
      <c r="FV13" s="1196"/>
      <c r="FW13" s="1196"/>
      <c r="FX13" s="1196"/>
      <c r="FY13" s="1196"/>
      <c r="FZ13" s="1196"/>
      <c r="GA13" s="1196"/>
      <c r="GB13" s="1196"/>
      <c r="GC13" s="1196"/>
      <c r="GD13" s="1196"/>
      <c r="GE13" s="1196"/>
      <c r="GF13" s="1196"/>
      <c r="GG13" s="1196"/>
      <c r="GH13" s="1196"/>
      <c r="GI13" s="1196"/>
      <c r="GJ13" s="1196"/>
      <c r="GK13" s="1196"/>
      <c r="GL13" s="1196"/>
      <c r="GM13" s="1196"/>
      <c r="GN13" s="1196"/>
      <c r="GO13" s="1196"/>
      <c r="GP13" s="1196"/>
      <c r="GQ13" s="1196"/>
      <c r="GR13" s="1196"/>
      <c r="GS13" s="1196"/>
      <c r="GT13" s="1196"/>
      <c r="GU13" s="1196"/>
      <c r="GV13" s="1196"/>
      <c r="GW13" s="1196"/>
      <c r="GX13" s="1196"/>
      <c r="GY13" s="1196"/>
      <c r="GZ13" s="1196"/>
      <c r="HA13" s="1196"/>
      <c r="HB13" s="1196"/>
      <c r="HC13" s="1196"/>
      <c r="HD13" s="1196"/>
      <c r="HE13" s="1196"/>
      <c r="HF13" s="1196"/>
      <c r="HG13" s="1196"/>
      <c r="HH13" s="1196"/>
      <c r="HI13" s="1196"/>
      <c r="HJ13" s="1196"/>
      <c r="HK13" s="1196"/>
      <c r="HL13" s="1196"/>
      <c r="HM13" s="1196"/>
      <c r="HN13" s="1196"/>
      <c r="HO13" s="1196"/>
      <c r="HP13" s="1196"/>
      <c r="HQ13" s="1196"/>
      <c r="HR13" s="1196"/>
      <c r="HS13" s="1196"/>
      <c r="HT13" s="1196"/>
      <c r="HU13" s="1196"/>
      <c r="HV13" s="1196"/>
      <c r="HW13" s="1196"/>
      <c r="HX13" s="1196"/>
      <c r="HY13" s="1196"/>
      <c r="HZ13" s="1196"/>
      <c r="IA13" s="1196"/>
      <c r="IB13" s="1196"/>
      <c r="IC13" s="1196"/>
      <c r="ID13" s="1196"/>
      <c r="IE13" s="1196"/>
      <c r="IF13" s="1196"/>
      <c r="IG13" s="1196"/>
      <c r="IH13" s="1196"/>
      <c r="II13" s="1196"/>
      <c r="IJ13" s="1196"/>
      <c r="IK13" s="1196"/>
      <c r="IL13" s="1196"/>
      <c r="IM13" s="1196"/>
      <c r="IN13" s="1196"/>
      <c r="IO13" s="1196"/>
      <c r="IP13" s="1196"/>
      <c r="IQ13" s="1196"/>
      <c r="IR13" s="1196"/>
      <c r="IS13" s="1196"/>
      <c r="IT13" s="1196"/>
      <c r="IU13" s="1196"/>
      <c r="IV13" s="1196"/>
    </row>
    <row r="14" spans="1:256" ht="15.75">
      <c r="A14" s="1196"/>
      <c r="B14" s="1292" t="str">
        <f>B$11&amp;"."&amp;ROW(B3)</f>
        <v>4.3</v>
      </c>
      <c r="C14" s="1205" t="s">
        <v>1159</v>
      </c>
      <c r="D14" s="1293"/>
      <c r="E14" s="1206" t="s">
        <v>1157</v>
      </c>
      <c r="F14" s="1207"/>
      <c r="G14" s="1206"/>
      <c r="H14" s="1206"/>
      <c r="I14" s="1207"/>
      <c r="J14" s="1207"/>
      <c r="K14" s="1200">
        <v>1</v>
      </c>
      <c r="L14" s="1200">
        <v>1</v>
      </c>
      <c r="M14" s="1200">
        <v>1</v>
      </c>
      <c r="N14" s="1196"/>
      <c r="O14" s="1196"/>
      <c r="P14" s="1196"/>
      <c r="Q14" s="1196"/>
      <c r="R14" s="1196"/>
      <c r="S14" s="1196"/>
      <c r="T14" s="1196"/>
      <c r="U14" s="1196"/>
      <c r="V14" s="1196"/>
      <c r="W14" s="1196"/>
      <c r="X14" s="1196"/>
      <c r="Y14" s="1196"/>
      <c r="Z14" s="1196"/>
      <c r="AA14" s="1196"/>
      <c r="AB14" s="1196"/>
      <c r="AC14" s="1196"/>
      <c r="AD14" s="1196"/>
      <c r="AE14" s="1196"/>
      <c r="AF14" s="1196"/>
      <c r="AG14" s="1196"/>
      <c r="AH14" s="1196"/>
      <c r="AI14" s="1196"/>
      <c r="AJ14" s="1196"/>
      <c r="AK14" s="1196"/>
      <c r="AL14" s="1196"/>
      <c r="AM14" s="1196"/>
      <c r="AN14" s="1196"/>
      <c r="AO14" s="1196"/>
      <c r="AP14" s="1196"/>
      <c r="AQ14" s="1196"/>
      <c r="AR14" s="1196"/>
      <c r="AS14" s="1196"/>
      <c r="AT14" s="1196"/>
      <c r="AU14" s="1196"/>
      <c r="AV14" s="1196"/>
      <c r="AW14" s="1196"/>
      <c r="AX14" s="1196"/>
      <c r="AY14" s="1196"/>
      <c r="AZ14" s="1196"/>
      <c r="BA14" s="1196"/>
      <c r="BB14" s="1196"/>
      <c r="BC14" s="1196"/>
      <c r="BD14" s="1196"/>
      <c r="BE14" s="1196"/>
      <c r="BF14" s="1196"/>
      <c r="BG14" s="1196"/>
      <c r="BH14" s="1196"/>
      <c r="BI14" s="1196"/>
      <c r="BJ14" s="1196"/>
      <c r="BK14" s="1196"/>
      <c r="BL14" s="1196"/>
      <c r="BM14" s="1196"/>
      <c r="BN14" s="1196"/>
      <c r="BO14" s="1196"/>
      <c r="BP14" s="1196"/>
      <c r="BQ14" s="1196"/>
      <c r="BR14" s="1196"/>
      <c r="BS14" s="1196"/>
      <c r="BT14" s="1196"/>
      <c r="BU14" s="1196"/>
      <c r="BV14" s="1196"/>
      <c r="BW14" s="1196"/>
      <c r="BX14" s="1196"/>
      <c r="BY14" s="1196"/>
      <c r="BZ14" s="1196"/>
      <c r="CA14" s="1196"/>
      <c r="CB14" s="1196"/>
      <c r="CC14" s="1196"/>
      <c r="CD14" s="1196"/>
      <c r="CE14" s="1196"/>
      <c r="CF14" s="1196"/>
      <c r="CG14" s="1196"/>
      <c r="CH14" s="1196"/>
      <c r="CI14" s="1196"/>
      <c r="CJ14" s="1196"/>
      <c r="CK14" s="1196"/>
      <c r="CL14" s="1196"/>
      <c r="CM14" s="1196"/>
      <c r="CN14" s="1196"/>
      <c r="CO14" s="1196"/>
      <c r="CP14" s="1196"/>
      <c r="CQ14" s="1196"/>
      <c r="CR14" s="1196"/>
      <c r="CS14" s="1196"/>
      <c r="CT14" s="1196"/>
      <c r="CU14" s="1196"/>
      <c r="CV14" s="1196"/>
      <c r="CW14" s="1196"/>
      <c r="CX14" s="1196"/>
      <c r="CY14" s="1196"/>
      <c r="CZ14" s="1196"/>
      <c r="DA14" s="1196"/>
      <c r="DB14" s="1196"/>
      <c r="DC14" s="1196"/>
      <c r="DD14" s="1196"/>
      <c r="DE14" s="1196"/>
      <c r="DF14" s="1196"/>
      <c r="DG14" s="1196"/>
      <c r="DH14" s="1196"/>
      <c r="DI14" s="1196"/>
      <c r="DJ14" s="1196"/>
      <c r="DK14" s="1196"/>
      <c r="DL14" s="1196"/>
      <c r="DM14" s="1196"/>
      <c r="DN14" s="1196"/>
      <c r="DO14" s="1196"/>
      <c r="DP14" s="1196"/>
      <c r="DQ14" s="1196"/>
      <c r="DR14" s="1196"/>
      <c r="DS14" s="1196"/>
      <c r="DT14" s="1196"/>
      <c r="DU14" s="1196"/>
      <c r="DV14" s="1196"/>
      <c r="DW14" s="1196"/>
      <c r="DX14" s="1196"/>
      <c r="DY14" s="1196"/>
      <c r="DZ14" s="1196"/>
      <c r="EA14" s="1196"/>
      <c r="EB14" s="1196"/>
      <c r="EC14" s="1196"/>
      <c r="ED14" s="1196"/>
      <c r="EE14" s="1196"/>
      <c r="EF14" s="1196"/>
      <c r="EG14" s="1196"/>
      <c r="EH14" s="1196"/>
      <c r="EI14" s="1196"/>
      <c r="EJ14" s="1196"/>
      <c r="EK14" s="1196"/>
      <c r="EL14" s="1196"/>
      <c r="EM14" s="1196"/>
      <c r="EN14" s="1196"/>
      <c r="EO14" s="1196"/>
      <c r="EP14" s="1196"/>
      <c r="EQ14" s="1196"/>
      <c r="ER14" s="1196"/>
      <c r="ES14" s="1196"/>
      <c r="ET14" s="1196"/>
      <c r="EU14" s="1196"/>
      <c r="EV14" s="1196"/>
      <c r="EW14" s="1196"/>
      <c r="EX14" s="1196"/>
      <c r="EY14" s="1196"/>
      <c r="EZ14" s="1196"/>
      <c r="FA14" s="1196"/>
      <c r="FB14" s="1196"/>
      <c r="FC14" s="1196"/>
      <c r="FD14" s="1196"/>
      <c r="FE14" s="1196"/>
      <c r="FF14" s="1196"/>
      <c r="FG14" s="1196"/>
      <c r="FH14" s="1196"/>
      <c r="FI14" s="1196"/>
      <c r="FJ14" s="1196"/>
      <c r="FK14" s="1196"/>
      <c r="FL14" s="1196"/>
      <c r="FM14" s="1196"/>
      <c r="FN14" s="1196"/>
      <c r="FO14" s="1196"/>
      <c r="FP14" s="1196"/>
      <c r="FQ14" s="1196"/>
      <c r="FR14" s="1196"/>
      <c r="FS14" s="1196"/>
      <c r="FT14" s="1196"/>
      <c r="FU14" s="1196"/>
      <c r="FV14" s="1196"/>
      <c r="FW14" s="1196"/>
      <c r="FX14" s="1196"/>
      <c r="FY14" s="1196"/>
      <c r="FZ14" s="1196"/>
      <c r="GA14" s="1196"/>
      <c r="GB14" s="1196"/>
      <c r="GC14" s="1196"/>
      <c r="GD14" s="1196"/>
      <c r="GE14" s="1196"/>
      <c r="GF14" s="1196"/>
      <c r="GG14" s="1196"/>
      <c r="GH14" s="1196"/>
      <c r="GI14" s="1196"/>
      <c r="GJ14" s="1196"/>
      <c r="GK14" s="1196"/>
      <c r="GL14" s="1196"/>
      <c r="GM14" s="1196"/>
      <c r="GN14" s="1196"/>
      <c r="GO14" s="1196"/>
      <c r="GP14" s="1196"/>
      <c r="GQ14" s="1196"/>
      <c r="GR14" s="1196"/>
      <c r="GS14" s="1196"/>
      <c r="GT14" s="1196"/>
      <c r="GU14" s="1196"/>
      <c r="GV14" s="1196"/>
      <c r="GW14" s="1196"/>
      <c r="GX14" s="1196"/>
      <c r="GY14" s="1196"/>
      <c r="GZ14" s="1196"/>
      <c r="HA14" s="1196"/>
      <c r="HB14" s="1196"/>
      <c r="HC14" s="1196"/>
      <c r="HD14" s="1196"/>
      <c r="HE14" s="1196"/>
      <c r="HF14" s="1196"/>
      <c r="HG14" s="1196"/>
      <c r="HH14" s="1196"/>
      <c r="HI14" s="1196"/>
      <c r="HJ14" s="1196"/>
      <c r="HK14" s="1196"/>
      <c r="HL14" s="1196"/>
      <c r="HM14" s="1196"/>
      <c r="HN14" s="1196"/>
      <c r="HO14" s="1196"/>
      <c r="HP14" s="1196"/>
      <c r="HQ14" s="1196"/>
      <c r="HR14" s="1196"/>
      <c r="HS14" s="1196"/>
      <c r="HT14" s="1196"/>
      <c r="HU14" s="1196"/>
      <c r="HV14" s="1196"/>
      <c r="HW14" s="1196"/>
      <c r="HX14" s="1196"/>
      <c r="HY14" s="1196"/>
      <c r="HZ14" s="1196"/>
      <c r="IA14" s="1196"/>
      <c r="IB14" s="1196"/>
      <c r="IC14" s="1196"/>
      <c r="ID14" s="1196"/>
      <c r="IE14" s="1196"/>
      <c r="IF14" s="1196"/>
      <c r="IG14" s="1196"/>
      <c r="IH14" s="1196"/>
      <c r="II14" s="1196"/>
      <c r="IJ14" s="1196"/>
      <c r="IK14" s="1196"/>
      <c r="IL14" s="1196"/>
      <c r="IM14" s="1196"/>
      <c r="IN14" s="1196"/>
      <c r="IO14" s="1196"/>
      <c r="IP14" s="1196"/>
      <c r="IQ14" s="1196"/>
      <c r="IR14" s="1196"/>
      <c r="IS14" s="1196"/>
      <c r="IT14" s="1196"/>
      <c r="IU14" s="1196"/>
      <c r="IV14" s="1196"/>
    </row>
    <row r="15" spans="1:256" ht="15.75">
      <c r="A15" s="1196"/>
      <c r="B15" s="1292" t="str">
        <f>B$11&amp;"."&amp;ROW(B4)</f>
        <v>4.4</v>
      </c>
      <c r="C15" s="1205" t="s">
        <v>1160</v>
      </c>
      <c r="D15" s="1293"/>
      <c r="E15" s="1206" t="s">
        <v>1157</v>
      </c>
      <c r="F15" s="1207"/>
      <c r="G15" s="1206"/>
      <c r="H15" s="1206"/>
      <c r="I15" s="1207"/>
      <c r="J15" s="1207"/>
      <c r="K15" s="1200">
        <v>1</v>
      </c>
      <c r="L15" s="1200">
        <v>1</v>
      </c>
      <c r="M15" s="1200">
        <v>1</v>
      </c>
      <c r="N15" s="1196"/>
      <c r="O15" s="1196"/>
      <c r="P15" s="1196"/>
      <c r="Q15" s="1196"/>
      <c r="R15" s="1196"/>
      <c r="S15" s="1196"/>
      <c r="T15" s="1196"/>
      <c r="U15" s="1196"/>
      <c r="V15" s="1196"/>
      <c r="W15" s="1196"/>
      <c r="X15" s="1196"/>
      <c r="Y15" s="1196"/>
      <c r="Z15" s="1196"/>
      <c r="AA15" s="1196"/>
      <c r="AB15" s="1196"/>
      <c r="AC15" s="1196"/>
      <c r="AD15" s="1196"/>
      <c r="AE15" s="1196"/>
      <c r="AF15" s="1196"/>
      <c r="AG15" s="1196"/>
      <c r="AH15" s="1196"/>
      <c r="AI15" s="1196"/>
      <c r="AJ15" s="1196"/>
      <c r="AK15" s="1196"/>
      <c r="AL15" s="1196"/>
      <c r="AM15" s="1196"/>
      <c r="AN15" s="1196"/>
      <c r="AO15" s="1196"/>
      <c r="AP15" s="1196"/>
      <c r="AQ15" s="1196"/>
      <c r="AR15" s="1196"/>
      <c r="AS15" s="1196"/>
      <c r="AT15" s="1196"/>
      <c r="AU15" s="1196"/>
      <c r="AV15" s="1196"/>
      <c r="AW15" s="1196"/>
      <c r="AX15" s="1196"/>
      <c r="AY15" s="1196"/>
      <c r="AZ15" s="1196"/>
      <c r="BA15" s="1196"/>
      <c r="BB15" s="1196"/>
      <c r="BC15" s="1196"/>
      <c r="BD15" s="1196"/>
      <c r="BE15" s="1196"/>
      <c r="BF15" s="1196"/>
      <c r="BG15" s="1196"/>
      <c r="BH15" s="1196"/>
      <c r="BI15" s="1196"/>
      <c r="BJ15" s="1196"/>
      <c r="BK15" s="1196"/>
      <c r="BL15" s="1196"/>
      <c r="BM15" s="1196"/>
      <c r="BN15" s="1196"/>
      <c r="BO15" s="1196"/>
      <c r="BP15" s="1196"/>
      <c r="BQ15" s="1196"/>
      <c r="BR15" s="1196"/>
      <c r="BS15" s="1196"/>
      <c r="BT15" s="1196"/>
      <c r="BU15" s="1196"/>
      <c r="BV15" s="1196"/>
      <c r="BW15" s="1196"/>
      <c r="BX15" s="1196"/>
      <c r="BY15" s="1196"/>
      <c r="BZ15" s="1196"/>
      <c r="CA15" s="1196"/>
      <c r="CB15" s="1196"/>
      <c r="CC15" s="1196"/>
      <c r="CD15" s="1196"/>
      <c r="CE15" s="1196"/>
      <c r="CF15" s="1196"/>
      <c r="CG15" s="1196"/>
      <c r="CH15" s="1196"/>
      <c r="CI15" s="1196"/>
      <c r="CJ15" s="1196"/>
      <c r="CK15" s="1196"/>
      <c r="CL15" s="1196"/>
      <c r="CM15" s="1196"/>
      <c r="CN15" s="1196"/>
      <c r="CO15" s="1196"/>
      <c r="CP15" s="1196"/>
      <c r="CQ15" s="1196"/>
      <c r="CR15" s="1196"/>
      <c r="CS15" s="1196"/>
      <c r="CT15" s="1196"/>
      <c r="CU15" s="1196"/>
      <c r="CV15" s="1196"/>
      <c r="CW15" s="1196"/>
      <c r="CX15" s="1196"/>
      <c r="CY15" s="1196"/>
      <c r="CZ15" s="1196"/>
      <c r="DA15" s="1196"/>
      <c r="DB15" s="1196"/>
      <c r="DC15" s="1196"/>
      <c r="DD15" s="1196"/>
      <c r="DE15" s="1196"/>
      <c r="DF15" s="1196"/>
      <c r="DG15" s="1196"/>
      <c r="DH15" s="1196"/>
      <c r="DI15" s="1196"/>
      <c r="DJ15" s="1196"/>
      <c r="DK15" s="1196"/>
      <c r="DL15" s="1196"/>
      <c r="DM15" s="1196"/>
      <c r="DN15" s="1196"/>
      <c r="DO15" s="1196"/>
      <c r="DP15" s="1196"/>
      <c r="DQ15" s="1196"/>
      <c r="DR15" s="1196"/>
      <c r="DS15" s="1196"/>
      <c r="DT15" s="1196"/>
      <c r="DU15" s="1196"/>
      <c r="DV15" s="1196"/>
      <c r="DW15" s="1196"/>
      <c r="DX15" s="1196"/>
      <c r="DY15" s="1196"/>
      <c r="DZ15" s="1196"/>
      <c r="EA15" s="1196"/>
      <c r="EB15" s="1196"/>
      <c r="EC15" s="1196"/>
      <c r="ED15" s="1196"/>
      <c r="EE15" s="1196"/>
      <c r="EF15" s="1196"/>
      <c r="EG15" s="1196"/>
      <c r="EH15" s="1196"/>
      <c r="EI15" s="1196"/>
      <c r="EJ15" s="1196"/>
      <c r="EK15" s="1196"/>
      <c r="EL15" s="1196"/>
      <c r="EM15" s="1196"/>
      <c r="EN15" s="1196"/>
      <c r="EO15" s="1196"/>
      <c r="EP15" s="1196"/>
      <c r="EQ15" s="1196"/>
      <c r="ER15" s="1196"/>
      <c r="ES15" s="1196"/>
      <c r="ET15" s="1196"/>
      <c r="EU15" s="1196"/>
      <c r="EV15" s="1196"/>
      <c r="EW15" s="1196"/>
      <c r="EX15" s="1196"/>
      <c r="EY15" s="1196"/>
      <c r="EZ15" s="1196"/>
      <c r="FA15" s="1196"/>
      <c r="FB15" s="1196"/>
      <c r="FC15" s="1196"/>
      <c r="FD15" s="1196"/>
      <c r="FE15" s="1196"/>
      <c r="FF15" s="1196"/>
      <c r="FG15" s="1196"/>
      <c r="FH15" s="1196"/>
      <c r="FI15" s="1196"/>
      <c r="FJ15" s="1196"/>
      <c r="FK15" s="1196"/>
      <c r="FL15" s="1196"/>
      <c r="FM15" s="1196"/>
      <c r="FN15" s="1196"/>
      <c r="FO15" s="1196"/>
      <c r="FP15" s="1196"/>
      <c r="FQ15" s="1196"/>
      <c r="FR15" s="1196"/>
      <c r="FS15" s="1196"/>
      <c r="FT15" s="1196"/>
      <c r="FU15" s="1196"/>
      <c r="FV15" s="1196"/>
      <c r="FW15" s="1196"/>
      <c r="FX15" s="1196"/>
      <c r="FY15" s="1196"/>
      <c r="FZ15" s="1196"/>
      <c r="GA15" s="1196"/>
      <c r="GB15" s="1196"/>
      <c r="GC15" s="1196"/>
      <c r="GD15" s="1196"/>
      <c r="GE15" s="1196"/>
      <c r="GF15" s="1196"/>
      <c r="GG15" s="1196"/>
      <c r="GH15" s="1196"/>
      <c r="GI15" s="1196"/>
      <c r="GJ15" s="1196"/>
      <c r="GK15" s="1196"/>
      <c r="GL15" s="1196"/>
      <c r="GM15" s="1196"/>
      <c r="GN15" s="1196"/>
      <c r="GO15" s="1196"/>
      <c r="GP15" s="1196"/>
      <c r="GQ15" s="1196"/>
      <c r="GR15" s="1196"/>
      <c r="GS15" s="1196"/>
      <c r="GT15" s="1196"/>
      <c r="GU15" s="1196"/>
      <c r="GV15" s="1196"/>
      <c r="GW15" s="1196"/>
      <c r="GX15" s="1196"/>
      <c r="GY15" s="1196"/>
      <c r="GZ15" s="1196"/>
      <c r="HA15" s="1196"/>
      <c r="HB15" s="1196"/>
      <c r="HC15" s="1196"/>
      <c r="HD15" s="1196"/>
      <c r="HE15" s="1196"/>
      <c r="HF15" s="1196"/>
      <c r="HG15" s="1196"/>
      <c r="HH15" s="1196"/>
      <c r="HI15" s="1196"/>
      <c r="HJ15" s="1196"/>
      <c r="HK15" s="1196"/>
      <c r="HL15" s="1196"/>
      <c r="HM15" s="1196"/>
      <c r="HN15" s="1196"/>
      <c r="HO15" s="1196"/>
      <c r="HP15" s="1196"/>
      <c r="HQ15" s="1196"/>
      <c r="HR15" s="1196"/>
      <c r="HS15" s="1196"/>
      <c r="HT15" s="1196"/>
      <c r="HU15" s="1196"/>
      <c r="HV15" s="1196"/>
      <c r="HW15" s="1196"/>
      <c r="HX15" s="1196"/>
      <c r="HY15" s="1196"/>
      <c r="HZ15" s="1196"/>
      <c r="IA15" s="1196"/>
      <c r="IB15" s="1196"/>
      <c r="IC15" s="1196"/>
      <c r="ID15" s="1196"/>
      <c r="IE15" s="1196"/>
      <c r="IF15" s="1196"/>
      <c r="IG15" s="1196"/>
      <c r="IH15" s="1196"/>
      <c r="II15" s="1196"/>
      <c r="IJ15" s="1196"/>
      <c r="IK15" s="1196"/>
      <c r="IL15" s="1196"/>
      <c r="IM15" s="1196"/>
      <c r="IN15" s="1196"/>
      <c r="IO15" s="1196"/>
      <c r="IP15" s="1196"/>
      <c r="IQ15" s="1196"/>
      <c r="IR15" s="1196"/>
      <c r="IS15" s="1196"/>
      <c r="IT15" s="1196"/>
      <c r="IU15" s="1196"/>
      <c r="IV15" s="1196"/>
    </row>
    <row r="16" spans="1:256" ht="15.75">
      <c r="A16" s="1196"/>
      <c r="B16" s="865"/>
      <c r="C16" s="32" t="s">
        <v>696</v>
      </c>
      <c r="D16" s="32"/>
      <c r="E16" s="32"/>
      <c r="F16" s="32"/>
      <c r="G16" s="32"/>
      <c r="H16" s="32"/>
      <c r="I16" s="32"/>
      <c r="J16" s="32"/>
      <c r="K16" s="1208"/>
      <c r="L16" s="1208"/>
      <c r="M16" s="1208"/>
      <c r="N16" s="1196"/>
      <c r="O16" s="1196"/>
      <c r="P16" s="1196"/>
      <c r="Q16" s="1196"/>
      <c r="R16" s="1196"/>
      <c r="S16" s="1196"/>
      <c r="T16" s="1196"/>
      <c r="U16" s="1196"/>
      <c r="V16" s="1196"/>
      <c r="W16" s="1196"/>
      <c r="X16" s="1196"/>
      <c r="Y16" s="1196"/>
      <c r="Z16" s="1196"/>
      <c r="AA16" s="1196"/>
      <c r="AB16" s="1196"/>
      <c r="AC16" s="1196"/>
      <c r="AD16" s="1196"/>
      <c r="AE16" s="1196"/>
      <c r="AF16" s="1196"/>
      <c r="AG16" s="1196"/>
      <c r="AH16" s="1196"/>
      <c r="AI16" s="1196"/>
      <c r="AJ16" s="1196"/>
      <c r="AK16" s="1196"/>
      <c r="AL16" s="1196"/>
      <c r="AM16" s="1196"/>
      <c r="AN16" s="1196"/>
      <c r="AO16" s="1196"/>
      <c r="AP16" s="1196"/>
      <c r="AQ16" s="1196"/>
      <c r="AR16" s="1196"/>
      <c r="AS16" s="1196"/>
      <c r="AT16" s="1196"/>
      <c r="AU16" s="1196"/>
      <c r="AV16" s="1196"/>
      <c r="AW16" s="1196"/>
      <c r="AX16" s="1196"/>
      <c r="AY16" s="1196"/>
      <c r="AZ16" s="1196"/>
      <c r="BA16" s="1196"/>
      <c r="BB16" s="1196"/>
      <c r="BC16" s="1196"/>
      <c r="BD16" s="1196"/>
      <c r="BE16" s="1196"/>
      <c r="BF16" s="1196"/>
      <c r="BG16" s="1196"/>
      <c r="BH16" s="1196"/>
      <c r="BI16" s="1196"/>
      <c r="BJ16" s="1196"/>
      <c r="BK16" s="1196"/>
      <c r="BL16" s="1196"/>
      <c r="BM16" s="1196"/>
      <c r="BN16" s="1196"/>
      <c r="BO16" s="1196"/>
      <c r="BP16" s="1196"/>
      <c r="BQ16" s="1196"/>
      <c r="BR16" s="1196"/>
      <c r="BS16" s="1196"/>
      <c r="BT16" s="1196"/>
      <c r="BU16" s="1196"/>
      <c r="BV16" s="1196"/>
      <c r="BW16" s="1196"/>
      <c r="BX16" s="1196"/>
      <c r="BY16" s="1196"/>
      <c r="BZ16" s="1196"/>
      <c r="CA16" s="1196"/>
      <c r="CB16" s="1196"/>
      <c r="CC16" s="1196"/>
      <c r="CD16" s="1196"/>
      <c r="CE16" s="1196"/>
      <c r="CF16" s="1196"/>
      <c r="CG16" s="1196"/>
      <c r="CH16" s="1196"/>
      <c r="CI16" s="1196"/>
      <c r="CJ16" s="1196"/>
      <c r="CK16" s="1196"/>
      <c r="CL16" s="1196"/>
      <c r="CM16" s="1196"/>
      <c r="CN16" s="1196"/>
      <c r="CO16" s="1196"/>
      <c r="CP16" s="1196"/>
      <c r="CQ16" s="1196"/>
      <c r="CR16" s="1196"/>
      <c r="CS16" s="1196"/>
      <c r="CT16" s="1196"/>
      <c r="CU16" s="1196"/>
      <c r="CV16" s="1196"/>
      <c r="CW16" s="1196"/>
      <c r="CX16" s="1196"/>
      <c r="CY16" s="1196"/>
      <c r="CZ16" s="1196"/>
      <c r="DA16" s="1196"/>
      <c r="DB16" s="1196"/>
      <c r="DC16" s="1196"/>
      <c r="DD16" s="1196"/>
      <c r="DE16" s="1196"/>
      <c r="DF16" s="1196"/>
      <c r="DG16" s="1196"/>
      <c r="DH16" s="1196"/>
      <c r="DI16" s="1196"/>
      <c r="DJ16" s="1196"/>
      <c r="DK16" s="1196"/>
      <c r="DL16" s="1196"/>
      <c r="DM16" s="1196"/>
      <c r="DN16" s="1196"/>
      <c r="DO16" s="1196"/>
      <c r="DP16" s="1196"/>
      <c r="DQ16" s="1196"/>
      <c r="DR16" s="1196"/>
      <c r="DS16" s="1196"/>
      <c r="DT16" s="1196"/>
      <c r="DU16" s="1196"/>
      <c r="DV16" s="1196"/>
      <c r="DW16" s="1196"/>
      <c r="DX16" s="1196"/>
      <c r="DY16" s="1196"/>
      <c r="DZ16" s="1196"/>
      <c r="EA16" s="1196"/>
      <c r="EB16" s="1196"/>
      <c r="EC16" s="1196"/>
      <c r="ED16" s="1196"/>
      <c r="EE16" s="1196"/>
      <c r="EF16" s="1196"/>
      <c r="EG16" s="1196"/>
      <c r="EH16" s="1196"/>
      <c r="EI16" s="1196"/>
      <c r="EJ16" s="1196"/>
      <c r="EK16" s="1196"/>
      <c r="EL16" s="1196"/>
      <c r="EM16" s="1196"/>
      <c r="EN16" s="1196"/>
      <c r="EO16" s="1196"/>
      <c r="EP16" s="1196"/>
      <c r="EQ16" s="1196"/>
      <c r="ER16" s="1196"/>
      <c r="ES16" s="1196"/>
      <c r="ET16" s="1196"/>
      <c r="EU16" s="1196"/>
      <c r="EV16" s="1196"/>
      <c r="EW16" s="1196"/>
      <c r="EX16" s="1196"/>
      <c r="EY16" s="1196"/>
      <c r="EZ16" s="1196"/>
      <c r="FA16" s="1196"/>
      <c r="FB16" s="1196"/>
      <c r="FC16" s="1196"/>
      <c r="FD16" s="1196"/>
      <c r="FE16" s="1196"/>
      <c r="FF16" s="1196"/>
      <c r="FG16" s="1196"/>
      <c r="FH16" s="1196"/>
      <c r="FI16" s="1196"/>
      <c r="FJ16" s="1196"/>
      <c r="FK16" s="1196"/>
      <c r="FL16" s="1196"/>
      <c r="FM16" s="1196"/>
      <c r="FN16" s="1196"/>
      <c r="FO16" s="1196"/>
      <c r="FP16" s="1196"/>
      <c r="FQ16" s="1196"/>
      <c r="FR16" s="1196"/>
      <c r="FS16" s="1196"/>
      <c r="FT16" s="1196"/>
      <c r="FU16" s="1196"/>
      <c r="FV16" s="1196"/>
      <c r="FW16" s="1196"/>
      <c r="FX16" s="1196"/>
      <c r="FY16" s="1196"/>
      <c r="FZ16" s="1196"/>
      <c r="GA16" s="1196"/>
      <c r="GB16" s="1196"/>
      <c r="GC16" s="1196"/>
      <c r="GD16" s="1196"/>
      <c r="GE16" s="1196"/>
      <c r="GF16" s="1196"/>
      <c r="GG16" s="1196"/>
      <c r="GH16" s="1196"/>
      <c r="GI16" s="1196"/>
      <c r="GJ16" s="1196"/>
      <c r="GK16" s="1196"/>
      <c r="GL16" s="1196"/>
      <c r="GM16" s="1196"/>
      <c r="GN16" s="1196"/>
      <c r="GO16" s="1196"/>
      <c r="GP16" s="1196"/>
      <c r="GQ16" s="1196"/>
      <c r="GR16" s="1196"/>
      <c r="GS16" s="1196"/>
      <c r="GT16" s="1196"/>
      <c r="GU16" s="1196"/>
      <c r="GV16" s="1196"/>
      <c r="GW16" s="1196"/>
      <c r="GX16" s="1196"/>
      <c r="GY16" s="1196"/>
      <c r="GZ16" s="1196"/>
      <c r="HA16" s="1196"/>
      <c r="HB16" s="1196"/>
      <c r="HC16" s="1196"/>
      <c r="HD16" s="1196"/>
      <c r="HE16" s="1196"/>
      <c r="HF16" s="1196"/>
      <c r="HG16" s="1196"/>
      <c r="HH16" s="1196"/>
      <c r="HI16" s="1196"/>
      <c r="HJ16" s="1196"/>
      <c r="HK16" s="1196"/>
      <c r="HL16" s="1196"/>
      <c r="HM16" s="1196"/>
      <c r="HN16" s="1196"/>
      <c r="HO16" s="1196"/>
      <c r="HP16" s="1196"/>
      <c r="HQ16" s="1196"/>
      <c r="HR16" s="1196"/>
      <c r="HS16" s="1196"/>
      <c r="HT16" s="1196"/>
      <c r="HU16" s="1196"/>
      <c r="HV16" s="1196"/>
      <c r="HW16" s="1196"/>
      <c r="HX16" s="1196"/>
      <c r="HY16" s="1196"/>
      <c r="HZ16" s="1196"/>
      <c r="IA16" s="1196"/>
      <c r="IB16" s="1196"/>
      <c r="IC16" s="1196"/>
      <c r="ID16" s="1196"/>
      <c r="IE16" s="1196"/>
      <c r="IF16" s="1196"/>
      <c r="IG16" s="1196"/>
      <c r="IH16" s="1196"/>
      <c r="II16" s="1196"/>
      <c r="IJ16" s="1196"/>
      <c r="IK16" s="1196"/>
      <c r="IL16" s="1196"/>
      <c r="IM16" s="1196"/>
      <c r="IN16" s="1196"/>
      <c r="IO16" s="1196"/>
      <c r="IP16" s="1196"/>
      <c r="IQ16" s="1196"/>
      <c r="IR16" s="1196"/>
      <c r="IS16" s="1196"/>
      <c r="IT16" s="1196"/>
      <c r="IU16" s="1196"/>
      <c r="IV16" s="1196"/>
    </row>
    <row r="17" spans="1:256" ht="15.75">
      <c r="A17" s="1196"/>
      <c r="B17" s="1201">
        <v>5</v>
      </c>
      <c r="C17" s="1202" t="s">
        <v>1065</v>
      </c>
      <c r="D17" s="1107" t="s">
        <v>738</v>
      </c>
      <c r="E17" s="1203" t="s">
        <v>236</v>
      </c>
      <c r="F17" s="1203" t="s">
        <v>236</v>
      </c>
      <c r="G17" s="1203" t="s">
        <v>236</v>
      </c>
      <c r="H17" s="1203" t="s">
        <v>236</v>
      </c>
      <c r="I17" s="1203" t="s">
        <v>236</v>
      </c>
      <c r="J17" s="1203" t="s">
        <v>236</v>
      </c>
      <c r="K17" s="1204">
        <f>SUM(K18:K19)</f>
        <v>0</v>
      </c>
      <c r="L17" s="1204">
        <f>SUM(L18:L19)</f>
        <v>0</v>
      </c>
      <c r="M17" s="1204">
        <f>SUM(M18:M19)</f>
        <v>0</v>
      </c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1196"/>
      <c r="AC17" s="1196"/>
      <c r="AD17" s="1196"/>
      <c r="AE17" s="1196"/>
      <c r="AF17" s="1196"/>
      <c r="AG17" s="1196"/>
      <c r="AH17" s="1196"/>
      <c r="AI17" s="1196"/>
      <c r="AJ17" s="1196"/>
      <c r="AK17" s="1196"/>
      <c r="AL17" s="1196"/>
      <c r="AM17" s="1196"/>
      <c r="AN17" s="1196"/>
      <c r="AO17" s="1196"/>
      <c r="AP17" s="1196"/>
      <c r="AQ17" s="1196"/>
      <c r="AR17" s="1196"/>
      <c r="AS17" s="1196"/>
      <c r="AT17" s="1196"/>
      <c r="AU17" s="1196"/>
      <c r="AV17" s="1196"/>
      <c r="AW17" s="1196"/>
      <c r="AX17" s="1196"/>
      <c r="AY17" s="1196"/>
      <c r="AZ17" s="1196"/>
      <c r="BA17" s="1196"/>
      <c r="BB17" s="1196"/>
      <c r="BC17" s="1196"/>
      <c r="BD17" s="1196"/>
      <c r="BE17" s="1196"/>
      <c r="BF17" s="1196"/>
      <c r="BG17" s="1196"/>
      <c r="BH17" s="1196"/>
      <c r="BI17" s="1196"/>
      <c r="BJ17" s="1196"/>
      <c r="BK17" s="1196"/>
      <c r="BL17" s="1196"/>
      <c r="BM17" s="1196"/>
      <c r="BN17" s="1196"/>
      <c r="BO17" s="1196"/>
      <c r="BP17" s="1196"/>
      <c r="BQ17" s="1196"/>
      <c r="BR17" s="1196"/>
      <c r="BS17" s="1196"/>
      <c r="BT17" s="1196"/>
      <c r="BU17" s="1196"/>
      <c r="BV17" s="1196"/>
      <c r="BW17" s="1196"/>
      <c r="BX17" s="1196"/>
      <c r="BY17" s="1196"/>
      <c r="BZ17" s="1196"/>
      <c r="CA17" s="1196"/>
      <c r="CB17" s="1196"/>
      <c r="CC17" s="1196"/>
      <c r="CD17" s="1196"/>
      <c r="CE17" s="1196"/>
      <c r="CF17" s="1196"/>
      <c r="CG17" s="1196"/>
      <c r="CH17" s="1196"/>
      <c r="CI17" s="1196"/>
      <c r="CJ17" s="1196"/>
      <c r="CK17" s="1196"/>
      <c r="CL17" s="1196"/>
      <c r="CM17" s="1196"/>
      <c r="CN17" s="1196"/>
      <c r="CO17" s="1196"/>
      <c r="CP17" s="1196"/>
      <c r="CQ17" s="1196"/>
      <c r="CR17" s="1196"/>
      <c r="CS17" s="1196"/>
      <c r="CT17" s="1196"/>
      <c r="CU17" s="1196"/>
      <c r="CV17" s="1196"/>
      <c r="CW17" s="1196"/>
      <c r="CX17" s="1196"/>
      <c r="CY17" s="1196"/>
      <c r="CZ17" s="1196"/>
      <c r="DA17" s="1196"/>
      <c r="DB17" s="1196"/>
      <c r="DC17" s="1196"/>
      <c r="DD17" s="1196"/>
      <c r="DE17" s="1196"/>
      <c r="DF17" s="1196"/>
      <c r="DG17" s="1196"/>
      <c r="DH17" s="1196"/>
      <c r="DI17" s="1196"/>
      <c r="DJ17" s="1196"/>
      <c r="DK17" s="1196"/>
      <c r="DL17" s="1196"/>
      <c r="DM17" s="1196"/>
      <c r="DN17" s="1196"/>
      <c r="DO17" s="1196"/>
      <c r="DP17" s="1196"/>
      <c r="DQ17" s="1196"/>
      <c r="DR17" s="1196"/>
      <c r="DS17" s="1196"/>
      <c r="DT17" s="1196"/>
      <c r="DU17" s="1196"/>
      <c r="DV17" s="1196"/>
      <c r="DW17" s="1196"/>
      <c r="DX17" s="1196"/>
      <c r="DY17" s="1196"/>
      <c r="DZ17" s="1196"/>
      <c r="EA17" s="1196"/>
      <c r="EB17" s="1196"/>
      <c r="EC17" s="1196"/>
      <c r="ED17" s="1196"/>
      <c r="EE17" s="1196"/>
      <c r="EF17" s="1196"/>
      <c r="EG17" s="1196"/>
      <c r="EH17" s="1196"/>
      <c r="EI17" s="1196"/>
      <c r="EJ17" s="1196"/>
      <c r="EK17" s="1196"/>
      <c r="EL17" s="1196"/>
      <c r="EM17" s="1196"/>
      <c r="EN17" s="1196"/>
      <c r="EO17" s="1196"/>
      <c r="EP17" s="1196"/>
      <c r="EQ17" s="1196"/>
      <c r="ER17" s="1196"/>
      <c r="ES17" s="1196"/>
      <c r="ET17" s="1196"/>
      <c r="EU17" s="1196"/>
      <c r="EV17" s="1196"/>
      <c r="EW17" s="1196"/>
      <c r="EX17" s="1196"/>
      <c r="EY17" s="1196"/>
      <c r="EZ17" s="1196"/>
      <c r="FA17" s="1196"/>
      <c r="FB17" s="1196"/>
      <c r="FC17" s="1196"/>
      <c r="FD17" s="1196"/>
      <c r="FE17" s="1196"/>
      <c r="FF17" s="1196"/>
      <c r="FG17" s="1196"/>
      <c r="FH17" s="1196"/>
      <c r="FI17" s="1196"/>
      <c r="FJ17" s="1196"/>
      <c r="FK17" s="1196"/>
      <c r="FL17" s="1196"/>
      <c r="FM17" s="1196"/>
      <c r="FN17" s="1196"/>
      <c r="FO17" s="1196"/>
      <c r="FP17" s="1196"/>
      <c r="FQ17" s="1196"/>
      <c r="FR17" s="1196"/>
      <c r="FS17" s="1196"/>
      <c r="FT17" s="1196"/>
      <c r="FU17" s="1196"/>
      <c r="FV17" s="1196"/>
      <c r="FW17" s="1196"/>
      <c r="FX17" s="1196"/>
      <c r="FY17" s="1196"/>
      <c r="FZ17" s="1196"/>
      <c r="GA17" s="1196"/>
      <c r="GB17" s="1196"/>
      <c r="GC17" s="1196"/>
      <c r="GD17" s="1196"/>
      <c r="GE17" s="1196"/>
      <c r="GF17" s="1196"/>
      <c r="GG17" s="1196"/>
      <c r="GH17" s="1196"/>
      <c r="GI17" s="1196"/>
      <c r="GJ17" s="1196"/>
      <c r="GK17" s="1196"/>
      <c r="GL17" s="1196"/>
      <c r="GM17" s="1196"/>
      <c r="GN17" s="1196"/>
      <c r="GO17" s="1196"/>
      <c r="GP17" s="1196"/>
      <c r="GQ17" s="1196"/>
      <c r="GR17" s="1196"/>
      <c r="GS17" s="1196"/>
      <c r="GT17" s="1196"/>
      <c r="GU17" s="1196"/>
      <c r="GV17" s="1196"/>
      <c r="GW17" s="1196"/>
      <c r="GX17" s="1196"/>
      <c r="GY17" s="1196"/>
      <c r="GZ17" s="1196"/>
      <c r="HA17" s="1196"/>
      <c r="HB17" s="1196"/>
      <c r="HC17" s="1196"/>
      <c r="HD17" s="1196"/>
      <c r="HE17" s="1196"/>
      <c r="HF17" s="1196"/>
      <c r="HG17" s="1196"/>
      <c r="HH17" s="1196"/>
      <c r="HI17" s="1196"/>
      <c r="HJ17" s="1196"/>
      <c r="HK17" s="1196"/>
      <c r="HL17" s="1196"/>
      <c r="HM17" s="1196"/>
      <c r="HN17" s="1196"/>
      <c r="HO17" s="1196"/>
      <c r="HP17" s="1196"/>
      <c r="HQ17" s="1196"/>
      <c r="HR17" s="1196"/>
      <c r="HS17" s="1196"/>
      <c r="HT17" s="1196"/>
      <c r="HU17" s="1196"/>
      <c r="HV17" s="1196"/>
      <c r="HW17" s="1196"/>
      <c r="HX17" s="1196"/>
      <c r="HY17" s="1196"/>
      <c r="HZ17" s="1196"/>
      <c r="IA17" s="1196"/>
      <c r="IB17" s="1196"/>
      <c r="IC17" s="1196"/>
      <c r="ID17" s="1196"/>
      <c r="IE17" s="1196"/>
      <c r="IF17" s="1196"/>
      <c r="IG17" s="1196"/>
      <c r="IH17" s="1196"/>
      <c r="II17" s="1196"/>
      <c r="IJ17" s="1196"/>
      <c r="IK17" s="1196"/>
      <c r="IL17" s="1196"/>
      <c r="IM17" s="1196"/>
      <c r="IN17" s="1196"/>
      <c r="IO17" s="1196"/>
      <c r="IP17" s="1196"/>
      <c r="IQ17" s="1196"/>
      <c r="IR17" s="1196"/>
      <c r="IS17" s="1196"/>
      <c r="IT17" s="1196"/>
      <c r="IU17" s="1196"/>
      <c r="IV17" s="1196"/>
    </row>
    <row r="18" spans="1:256" ht="15.75">
      <c r="A18" s="1196"/>
      <c r="B18" s="1198" t="str">
        <f>B$17&amp;"."&amp;ROW(B1)</f>
        <v>5.1</v>
      </c>
      <c r="C18" s="1205"/>
      <c r="D18" s="1085" t="s">
        <v>738</v>
      </c>
      <c r="E18" s="1206"/>
      <c r="F18" s="1207"/>
      <c r="G18" s="1206"/>
      <c r="H18" s="1206"/>
      <c r="I18" s="1207"/>
      <c r="J18" s="1207"/>
      <c r="K18" s="1200"/>
      <c r="L18" s="1200"/>
      <c r="M18" s="1200"/>
      <c r="N18" s="1196"/>
      <c r="O18" s="1196"/>
      <c r="P18" s="1196"/>
      <c r="Q18" s="1196"/>
      <c r="R18" s="1196"/>
      <c r="S18" s="1196"/>
      <c r="T18" s="1196"/>
      <c r="U18" s="1196"/>
      <c r="V18" s="1196"/>
      <c r="W18" s="1196"/>
      <c r="X18" s="1196"/>
      <c r="Y18" s="1196"/>
      <c r="Z18" s="1196"/>
      <c r="AA18" s="1196"/>
      <c r="AB18" s="1196"/>
      <c r="AC18" s="1196"/>
      <c r="AD18" s="1196"/>
      <c r="AE18" s="1196"/>
      <c r="AF18" s="1196"/>
      <c r="AG18" s="1196"/>
      <c r="AH18" s="1196"/>
      <c r="AI18" s="1196"/>
      <c r="AJ18" s="1196"/>
      <c r="AK18" s="1196"/>
      <c r="AL18" s="1196"/>
      <c r="AM18" s="1196"/>
      <c r="AN18" s="1196"/>
      <c r="AO18" s="1196"/>
      <c r="AP18" s="1196"/>
      <c r="AQ18" s="1196"/>
      <c r="AR18" s="1196"/>
      <c r="AS18" s="1196"/>
      <c r="AT18" s="1196"/>
      <c r="AU18" s="1196"/>
      <c r="AV18" s="1196"/>
      <c r="AW18" s="1196"/>
      <c r="AX18" s="1196"/>
      <c r="AY18" s="1196"/>
      <c r="AZ18" s="1196"/>
      <c r="BA18" s="1196"/>
      <c r="BB18" s="1196"/>
      <c r="BC18" s="1196"/>
      <c r="BD18" s="1196"/>
      <c r="BE18" s="1196"/>
      <c r="BF18" s="1196"/>
      <c r="BG18" s="1196"/>
      <c r="BH18" s="1196"/>
      <c r="BI18" s="1196"/>
      <c r="BJ18" s="1196"/>
      <c r="BK18" s="1196"/>
      <c r="BL18" s="1196"/>
      <c r="BM18" s="1196"/>
      <c r="BN18" s="1196"/>
      <c r="BO18" s="1196"/>
      <c r="BP18" s="1196"/>
      <c r="BQ18" s="1196"/>
      <c r="BR18" s="1196"/>
      <c r="BS18" s="1196"/>
      <c r="BT18" s="1196"/>
      <c r="BU18" s="1196"/>
      <c r="BV18" s="1196"/>
      <c r="BW18" s="1196"/>
      <c r="BX18" s="1196"/>
      <c r="BY18" s="1196"/>
      <c r="BZ18" s="1196"/>
      <c r="CA18" s="1196"/>
      <c r="CB18" s="1196"/>
      <c r="CC18" s="1196"/>
      <c r="CD18" s="1196"/>
      <c r="CE18" s="1196"/>
      <c r="CF18" s="1196"/>
      <c r="CG18" s="1196"/>
      <c r="CH18" s="1196"/>
      <c r="CI18" s="1196"/>
      <c r="CJ18" s="1196"/>
      <c r="CK18" s="1196"/>
      <c r="CL18" s="1196"/>
      <c r="CM18" s="1196"/>
      <c r="CN18" s="1196"/>
      <c r="CO18" s="1196"/>
      <c r="CP18" s="1196"/>
      <c r="CQ18" s="1196"/>
      <c r="CR18" s="1196"/>
      <c r="CS18" s="1196"/>
      <c r="CT18" s="1196"/>
      <c r="CU18" s="1196"/>
      <c r="CV18" s="1196"/>
      <c r="CW18" s="1196"/>
      <c r="CX18" s="1196"/>
      <c r="CY18" s="1196"/>
      <c r="CZ18" s="1196"/>
      <c r="DA18" s="1196"/>
      <c r="DB18" s="1196"/>
      <c r="DC18" s="1196"/>
      <c r="DD18" s="1196"/>
      <c r="DE18" s="1196"/>
      <c r="DF18" s="1196"/>
      <c r="DG18" s="1196"/>
      <c r="DH18" s="1196"/>
      <c r="DI18" s="1196"/>
      <c r="DJ18" s="1196"/>
      <c r="DK18" s="1196"/>
      <c r="DL18" s="1196"/>
      <c r="DM18" s="1196"/>
      <c r="DN18" s="1196"/>
      <c r="DO18" s="1196"/>
      <c r="DP18" s="1196"/>
      <c r="DQ18" s="1196"/>
      <c r="DR18" s="1196"/>
      <c r="DS18" s="1196"/>
      <c r="DT18" s="1196"/>
      <c r="DU18" s="1196"/>
      <c r="DV18" s="1196"/>
      <c r="DW18" s="1196"/>
      <c r="DX18" s="1196"/>
      <c r="DY18" s="1196"/>
      <c r="DZ18" s="1196"/>
      <c r="EA18" s="1196"/>
      <c r="EB18" s="1196"/>
      <c r="EC18" s="1196"/>
      <c r="ED18" s="1196"/>
      <c r="EE18" s="1196"/>
      <c r="EF18" s="1196"/>
      <c r="EG18" s="1196"/>
      <c r="EH18" s="1196"/>
      <c r="EI18" s="1196"/>
      <c r="EJ18" s="1196"/>
      <c r="EK18" s="1196"/>
      <c r="EL18" s="1196"/>
      <c r="EM18" s="1196"/>
      <c r="EN18" s="1196"/>
      <c r="EO18" s="1196"/>
      <c r="EP18" s="1196"/>
      <c r="EQ18" s="1196"/>
      <c r="ER18" s="1196"/>
      <c r="ES18" s="1196"/>
      <c r="ET18" s="1196"/>
      <c r="EU18" s="1196"/>
      <c r="EV18" s="1196"/>
      <c r="EW18" s="1196"/>
      <c r="EX18" s="1196"/>
      <c r="EY18" s="1196"/>
      <c r="EZ18" s="1196"/>
      <c r="FA18" s="1196"/>
      <c r="FB18" s="1196"/>
      <c r="FC18" s="1196"/>
      <c r="FD18" s="1196"/>
      <c r="FE18" s="1196"/>
      <c r="FF18" s="1196"/>
      <c r="FG18" s="1196"/>
      <c r="FH18" s="1196"/>
      <c r="FI18" s="1196"/>
      <c r="FJ18" s="1196"/>
      <c r="FK18" s="1196"/>
      <c r="FL18" s="1196"/>
      <c r="FM18" s="1196"/>
      <c r="FN18" s="1196"/>
      <c r="FO18" s="1196"/>
      <c r="FP18" s="1196"/>
      <c r="FQ18" s="1196"/>
      <c r="FR18" s="1196"/>
      <c r="FS18" s="1196"/>
      <c r="FT18" s="1196"/>
      <c r="FU18" s="1196"/>
      <c r="FV18" s="1196"/>
      <c r="FW18" s="1196"/>
      <c r="FX18" s="1196"/>
      <c r="FY18" s="1196"/>
      <c r="FZ18" s="1196"/>
      <c r="GA18" s="1196"/>
      <c r="GB18" s="1196"/>
      <c r="GC18" s="1196"/>
      <c r="GD18" s="1196"/>
      <c r="GE18" s="1196"/>
      <c r="GF18" s="1196"/>
      <c r="GG18" s="1196"/>
      <c r="GH18" s="1196"/>
      <c r="GI18" s="1196"/>
      <c r="GJ18" s="1196"/>
      <c r="GK18" s="1196"/>
      <c r="GL18" s="1196"/>
      <c r="GM18" s="1196"/>
      <c r="GN18" s="1196"/>
      <c r="GO18" s="1196"/>
      <c r="GP18" s="1196"/>
      <c r="GQ18" s="1196"/>
      <c r="GR18" s="1196"/>
      <c r="GS18" s="1196"/>
      <c r="GT18" s="1196"/>
      <c r="GU18" s="1196"/>
      <c r="GV18" s="1196"/>
      <c r="GW18" s="1196"/>
      <c r="GX18" s="1196"/>
      <c r="GY18" s="1196"/>
      <c r="GZ18" s="1196"/>
      <c r="HA18" s="1196"/>
      <c r="HB18" s="1196"/>
      <c r="HC18" s="1196"/>
      <c r="HD18" s="1196"/>
      <c r="HE18" s="1196"/>
      <c r="HF18" s="1196"/>
      <c r="HG18" s="1196"/>
      <c r="HH18" s="1196"/>
      <c r="HI18" s="1196"/>
      <c r="HJ18" s="1196"/>
      <c r="HK18" s="1196"/>
      <c r="HL18" s="1196"/>
      <c r="HM18" s="1196"/>
      <c r="HN18" s="1196"/>
      <c r="HO18" s="1196"/>
      <c r="HP18" s="1196"/>
      <c r="HQ18" s="1196"/>
      <c r="HR18" s="1196"/>
      <c r="HS18" s="1196"/>
      <c r="HT18" s="1196"/>
      <c r="HU18" s="1196"/>
      <c r="HV18" s="1196"/>
      <c r="HW18" s="1196"/>
      <c r="HX18" s="1196"/>
      <c r="HY18" s="1196"/>
      <c r="HZ18" s="1196"/>
      <c r="IA18" s="1196"/>
      <c r="IB18" s="1196"/>
      <c r="IC18" s="1196"/>
      <c r="ID18" s="1196"/>
      <c r="IE18" s="1196"/>
      <c r="IF18" s="1196"/>
      <c r="IG18" s="1196"/>
      <c r="IH18" s="1196"/>
      <c r="II18" s="1196"/>
      <c r="IJ18" s="1196"/>
      <c r="IK18" s="1196"/>
      <c r="IL18" s="1196"/>
      <c r="IM18" s="1196"/>
      <c r="IN18" s="1196"/>
      <c r="IO18" s="1196"/>
      <c r="IP18" s="1196"/>
      <c r="IQ18" s="1196"/>
      <c r="IR18" s="1196"/>
      <c r="IS18" s="1196"/>
      <c r="IT18" s="1196"/>
      <c r="IU18" s="1196"/>
      <c r="IV18" s="1196"/>
    </row>
    <row r="19" spans="1:256" ht="15.75">
      <c r="A19" s="1196"/>
      <c r="B19" s="865"/>
      <c r="C19" s="32" t="s">
        <v>696</v>
      </c>
      <c r="D19" s="32"/>
      <c r="E19" s="32"/>
      <c r="F19" s="32"/>
      <c r="G19" s="32"/>
      <c r="H19" s="32"/>
      <c r="I19" s="32"/>
      <c r="J19" s="32"/>
      <c r="K19" s="1208"/>
      <c r="L19" s="1208"/>
      <c r="M19" s="1208"/>
      <c r="N19" s="1196"/>
      <c r="O19" s="1196"/>
      <c r="P19" s="1196"/>
      <c r="Q19" s="1196"/>
      <c r="R19" s="1196"/>
      <c r="S19" s="1196"/>
      <c r="T19" s="1196"/>
      <c r="U19" s="1196"/>
      <c r="V19" s="1196"/>
      <c r="W19" s="1196"/>
      <c r="X19" s="1196"/>
      <c r="Y19" s="1196"/>
      <c r="Z19" s="1196"/>
      <c r="AA19" s="1196"/>
      <c r="AB19" s="1196"/>
      <c r="AC19" s="1196"/>
      <c r="AD19" s="1196"/>
      <c r="AE19" s="1196"/>
      <c r="AF19" s="1196"/>
      <c r="AG19" s="1196"/>
      <c r="AH19" s="1196"/>
      <c r="AI19" s="1196"/>
      <c r="AJ19" s="1196"/>
      <c r="AK19" s="1196"/>
      <c r="AL19" s="1196"/>
      <c r="AM19" s="1196"/>
      <c r="AN19" s="1196"/>
      <c r="AO19" s="1196"/>
      <c r="AP19" s="1196"/>
      <c r="AQ19" s="1196"/>
      <c r="AR19" s="1196"/>
      <c r="AS19" s="1196"/>
      <c r="AT19" s="1196"/>
      <c r="AU19" s="1196"/>
      <c r="AV19" s="1196"/>
      <c r="AW19" s="1196"/>
      <c r="AX19" s="1196"/>
      <c r="AY19" s="1196"/>
      <c r="AZ19" s="1196"/>
      <c r="BA19" s="1196"/>
      <c r="BB19" s="1196"/>
      <c r="BC19" s="1196"/>
      <c r="BD19" s="1196"/>
      <c r="BE19" s="1196"/>
      <c r="BF19" s="1196"/>
      <c r="BG19" s="1196"/>
      <c r="BH19" s="1196"/>
      <c r="BI19" s="1196"/>
      <c r="BJ19" s="1196"/>
      <c r="BK19" s="1196"/>
      <c r="BL19" s="1196"/>
      <c r="BM19" s="1196"/>
      <c r="BN19" s="1196"/>
      <c r="BO19" s="1196"/>
      <c r="BP19" s="1196"/>
      <c r="BQ19" s="1196"/>
      <c r="BR19" s="1196"/>
      <c r="BS19" s="1196"/>
      <c r="BT19" s="1196"/>
      <c r="BU19" s="1196"/>
      <c r="BV19" s="1196"/>
      <c r="BW19" s="1196"/>
      <c r="BX19" s="1196"/>
      <c r="BY19" s="1196"/>
      <c r="BZ19" s="1196"/>
      <c r="CA19" s="1196"/>
      <c r="CB19" s="1196"/>
      <c r="CC19" s="1196"/>
      <c r="CD19" s="1196"/>
      <c r="CE19" s="1196"/>
      <c r="CF19" s="1196"/>
      <c r="CG19" s="1196"/>
      <c r="CH19" s="1196"/>
      <c r="CI19" s="1196"/>
      <c r="CJ19" s="1196"/>
      <c r="CK19" s="1196"/>
      <c r="CL19" s="1196"/>
      <c r="CM19" s="1196"/>
      <c r="CN19" s="1196"/>
      <c r="CO19" s="1196"/>
      <c r="CP19" s="1196"/>
      <c r="CQ19" s="1196"/>
      <c r="CR19" s="1196"/>
      <c r="CS19" s="1196"/>
      <c r="CT19" s="1196"/>
      <c r="CU19" s="1196"/>
      <c r="CV19" s="1196"/>
      <c r="CW19" s="1196"/>
      <c r="CX19" s="1196"/>
      <c r="CY19" s="1196"/>
      <c r="CZ19" s="1196"/>
      <c r="DA19" s="1196"/>
      <c r="DB19" s="1196"/>
      <c r="DC19" s="1196"/>
      <c r="DD19" s="1196"/>
      <c r="DE19" s="1196"/>
      <c r="DF19" s="1196"/>
      <c r="DG19" s="1196"/>
      <c r="DH19" s="1196"/>
      <c r="DI19" s="1196"/>
      <c r="DJ19" s="1196"/>
      <c r="DK19" s="1196"/>
      <c r="DL19" s="1196"/>
      <c r="DM19" s="1196"/>
      <c r="DN19" s="1196"/>
      <c r="DO19" s="1196"/>
      <c r="DP19" s="1196"/>
      <c r="DQ19" s="1196"/>
      <c r="DR19" s="1196"/>
      <c r="DS19" s="1196"/>
      <c r="DT19" s="1196"/>
      <c r="DU19" s="1196"/>
      <c r="DV19" s="1196"/>
      <c r="DW19" s="1196"/>
      <c r="DX19" s="1196"/>
      <c r="DY19" s="1196"/>
      <c r="DZ19" s="1196"/>
      <c r="EA19" s="1196"/>
      <c r="EB19" s="1196"/>
      <c r="EC19" s="1196"/>
      <c r="ED19" s="1196"/>
      <c r="EE19" s="1196"/>
      <c r="EF19" s="1196"/>
      <c r="EG19" s="1196"/>
      <c r="EH19" s="1196"/>
      <c r="EI19" s="1196"/>
      <c r="EJ19" s="1196"/>
      <c r="EK19" s="1196"/>
      <c r="EL19" s="1196"/>
      <c r="EM19" s="1196"/>
      <c r="EN19" s="1196"/>
      <c r="EO19" s="1196"/>
      <c r="EP19" s="1196"/>
      <c r="EQ19" s="1196"/>
      <c r="ER19" s="1196"/>
      <c r="ES19" s="1196"/>
      <c r="ET19" s="1196"/>
      <c r="EU19" s="1196"/>
      <c r="EV19" s="1196"/>
      <c r="EW19" s="1196"/>
      <c r="EX19" s="1196"/>
      <c r="EY19" s="1196"/>
      <c r="EZ19" s="1196"/>
      <c r="FA19" s="1196"/>
      <c r="FB19" s="1196"/>
      <c r="FC19" s="1196"/>
      <c r="FD19" s="1196"/>
      <c r="FE19" s="1196"/>
      <c r="FF19" s="1196"/>
      <c r="FG19" s="1196"/>
      <c r="FH19" s="1196"/>
      <c r="FI19" s="1196"/>
      <c r="FJ19" s="1196"/>
      <c r="FK19" s="1196"/>
      <c r="FL19" s="1196"/>
      <c r="FM19" s="1196"/>
      <c r="FN19" s="1196"/>
      <c r="FO19" s="1196"/>
      <c r="FP19" s="1196"/>
      <c r="FQ19" s="1196"/>
      <c r="FR19" s="1196"/>
      <c r="FS19" s="1196"/>
      <c r="FT19" s="1196"/>
      <c r="FU19" s="1196"/>
      <c r="FV19" s="1196"/>
      <c r="FW19" s="1196"/>
      <c r="FX19" s="1196"/>
      <c r="FY19" s="1196"/>
      <c r="FZ19" s="1196"/>
      <c r="GA19" s="1196"/>
      <c r="GB19" s="1196"/>
      <c r="GC19" s="1196"/>
      <c r="GD19" s="1196"/>
      <c r="GE19" s="1196"/>
      <c r="GF19" s="1196"/>
      <c r="GG19" s="1196"/>
      <c r="GH19" s="1196"/>
      <c r="GI19" s="1196"/>
      <c r="GJ19" s="1196"/>
      <c r="GK19" s="1196"/>
      <c r="GL19" s="1196"/>
      <c r="GM19" s="1196"/>
      <c r="GN19" s="1196"/>
      <c r="GO19" s="1196"/>
      <c r="GP19" s="1196"/>
      <c r="GQ19" s="1196"/>
      <c r="GR19" s="1196"/>
      <c r="GS19" s="1196"/>
      <c r="GT19" s="1196"/>
      <c r="GU19" s="1196"/>
      <c r="GV19" s="1196"/>
      <c r="GW19" s="1196"/>
      <c r="GX19" s="1196"/>
      <c r="GY19" s="1196"/>
      <c r="GZ19" s="1196"/>
      <c r="HA19" s="1196"/>
      <c r="HB19" s="1196"/>
      <c r="HC19" s="1196"/>
      <c r="HD19" s="1196"/>
      <c r="HE19" s="1196"/>
      <c r="HF19" s="1196"/>
      <c r="HG19" s="1196"/>
      <c r="HH19" s="1196"/>
      <c r="HI19" s="1196"/>
      <c r="HJ19" s="1196"/>
      <c r="HK19" s="1196"/>
      <c r="HL19" s="1196"/>
      <c r="HM19" s="1196"/>
      <c r="HN19" s="1196"/>
      <c r="HO19" s="1196"/>
      <c r="HP19" s="1196"/>
      <c r="HQ19" s="1196"/>
      <c r="HR19" s="1196"/>
      <c r="HS19" s="1196"/>
      <c r="HT19" s="1196"/>
      <c r="HU19" s="1196"/>
      <c r="HV19" s="1196"/>
      <c r="HW19" s="1196"/>
      <c r="HX19" s="1196"/>
      <c r="HY19" s="1196"/>
      <c r="HZ19" s="1196"/>
      <c r="IA19" s="1196"/>
      <c r="IB19" s="1196"/>
      <c r="IC19" s="1196"/>
      <c r="ID19" s="1196"/>
      <c r="IE19" s="1196"/>
      <c r="IF19" s="1196"/>
      <c r="IG19" s="1196"/>
      <c r="IH19" s="1196"/>
      <c r="II19" s="1196"/>
      <c r="IJ19" s="1196"/>
      <c r="IK19" s="1196"/>
      <c r="IL19" s="1196"/>
      <c r="IM19" s="1196"/>
      <c r="IN19" s="1196"/>
      <c r="IO19" s="1196"/>
      <c r="IP19" s="1196"/>
      <c r="IQ19" s="1196"/>
      <c r="IR19" s="1196"/>
      <c r="IS19" s="1196"/>
      <c r="IT19" s="1196"/>
      <c r="IU19" s="1196"/>
      <c r="IV19" s="1196"/>
    </row>
    <row r="20" spans="1:256" ht="15.75">
      <c r="A20" s="1196"/>
      <c r="B20" s="1201">
        <v>6</v>
      </c>
      <c r="C20" s="1202" t="s">
        <v>1066</v>
      </c>
      <c r="D20" s="1107" t="s">
        <v>229</v>
      </c>
      <c r="E20" s="1203" t="s">
        <v>236</v>
      </c>
      <c r="F20" s="1203" t="s">
        <v>236</v>
      </c>
      <c r="G20" s="1203" t="s">
        <v>236</v>
      </c>
      <c r="H20" s="1203" t="s">
        <v>236</v>
      </c>
      <c r="I20" s="1203" t="s">
        <v>236</v>
      </c>
      <c r="J20" s="1203" t="s">
        <v>236</v>
      </c>
      <c r="K20" s="1204">
        <f>K21+K25</f>
        <v>7.7698</v>
      </c>
      <c r="L20" s="1204">
        <f>L21+L25</f>
        <v>7.7698</v>
      </c>
      <c r="M20" s="1204">
        <f>M21+M25</f>
        <v>7.7698</v>
      </c>
      <c r="N20" s="1196"/>
      <c r="O20" s="1196"/>
      <c r="P20" s="1196"/>
      <c r="Q20" s="1196"/>
      <c r="R20" s="1196"/>
      <c r="S20" s="1196"/>
      <c r="T20" s="1196"/>
      <c r="U20" s="1196"/>
      <c r="V20" s="1196"/>
      <c r="W20" s="1196"/>
      <c r="X20" s="1196"/>
      <c r="Y20" s="1196"/>
      <c r="Z20" s="1196"/>
      <c r="AA20" s="1196"/>
      <c r="AB20" s="1196"/>
      <c r="AC20" s="1196"/>
      <c r="AD20" s="1196"/>
      <c r="AE20" s="1196"/>
      <c r="AF20" s="1196"/>
      <c r="AG20" s="1196"/>
      <c r="AH20" s="1196"/>
      <c r="AI20" s="1196"/>
      <c r="AJ20" s="1196"/>
      <c r="AK20" s="1196"/>
      <c r="AL20" s="1196"/>
      <c r="AM20" s="1196"/>
      <c r="AN20" s="1196"/>
      <c r="AO20" s="1196"/>
      <c r="AP20" s="1196"/>
      <c r="AQ20" s="1196"/>
      <c r="AR20" s="1196"/>
      <c r="AS20" s="1196"/>
      <c r="AT20" s="1196"/>
      <c r="AU20" s="1196"/>
      <c r="AV20" s="1196"/>
      <c r="AW20" s="1196"/>
      <c r="AX20" s="1196"/>
      <c r="AY20" s="1196"/>
      <c r="AZ20" s="1196"/>
      <c r="BA20" s="1196"/>
      <c r="BB20" s="1196"/>
      <c r="BC20" s="1196"/>
      <c r="BD20" s="1196"/>
      <c r="BE20" s="1196"/>
      <c r="BF20" s="1196"/>
      <c r="BG20" s="1196"/>
      <c r="BH20" s="1196"/>
      <c r="BI20" s="1196"/>
      <c r="BJ20" s="1196"/>
      <c r="BK20" s="1196"/>
      <c r="BL20" s="1196"/>
      <c r="BM20" s="1196"/>
      <c r="BN20" s="1196"/>
      <c r="BO20" s="1196"/>
      <c r="BP20" s="1196"/>
      <c r="BQ20" s="1196"/>
      <c r="BR20" s="1196"/>
      <c r="BS20" s="1196"/>
      <c r="BT20" s="1196"/>
      <c r="BU20" s="1196"/>
      <c r="BV20" s="1196"/>
      <c r="BW20" s="1196"/>
      <c r="BX20" s="1196"/>
      <c r="BY20" s="1196"/>
      <c r="BZ20" s="1196"/>
      <c r="CA20" s="1196"/>
      <c r="CB20" s="1196"/>
      <c r="CC20" s="1196"/>
      <c r="CD20" s="1196"/>
      <c r="CE20" s="1196"/>
      <c r="CF20" s="1196"/>
      <c r="CG20" s="1196"/>
      <c r="CH20" s="1196"/>
      <c r="CI20" s="1196"/>
      <c r="CJ20" s="1196"/>
      <c r="CK20" s="1196"/>
      <c r="CL20" s="1196"/>
      <c r="CM20" s="1196"/>
      <c r="CN20" s="1196"/>
      <c r="CO20" s="1196"/>
      <c r="CP20" s="1196"/>
      <c r="CQ20" s="1196"/>
      <c r="CR20" s="1196"/>
      <c r="CS20" s="1196"/>
      <c r="CT20" s="1196"/>
      <c r="CU20" s="1196"/>
      <c r="CV20" s="1196"/>
      <c r="CW20" s="1196"/>
      <c r="CX20" s="1196"/>
      <c r="CY20" s="1196"/>
      <c r="CZ20" s="1196"/>
      <c r="DA20" s="1196"/>
      <c r="DB20" s="1196"/>
      <c r="DC20" s="1196"/>
      <c r="DD20" s="1196"/>
      <c r="DE20" s="1196"/>
      <c r="DF20" s="1196"/>
      <c r="DG20" s="1196"/>
      <c r="DH20" s="1196"/>
      <c r="DI20" s="1196"/>
      <c r="DJ20" s="1196"/>
      <c r="DK20" s="1196"/>
      <c r="DL20" s="1196"/>
      <c r="DM20" s="1196"/>
      <c r="DN20" s="1196"/>
      <c r="DO20" s="1196"/>
      <c r="DP20" s="1196"/>
      <c r="DQ20" s="1196"/>
      <c r="DR20" s="1196"/>
      <c r="DS20" s="1196"/>
      <c r="DT20" s="1196"/>
      <c r="DU20" s="1196"/>
      <c r="DV20" s="1196"/>
      <c r="DW20" s="1196"/>
      <c r="DX20" s="1196"/>
      <c r="DY20" s="1196"/>
      <c r="DZ20" s="1196"/>
      <c r="EA20" s="1196"/>
      <c r="EB20" s="1196"/>
      <c r="EC20" s="1196"/>
      <c r="ED20" s="1196"/>
      <c r="EE20" s="1196"/>
      <c r="EF20" s="1196"/>
      <c r="EG20" s="1196"/>
      <c r="EH20" s="1196"/>
      <c r="EI20" s="1196"/>
      <c r="EJ20" s="1196"/>
      <c r="EK20" s="1196"/>
      <c r="EL20" s="1196"/>
      <c r="EM20" s="1196"/>
      <c r="EN20" s="1196"/>
      <c r="EO20" s="1196"/>
      <c r="EP20" s="1196"/>
      <c r="EQ20" s="1196"/>
      <c r="ER20" s="1196"/>
      <c r="ES20" s="1196"/>
      <c r="ET20" s="1196"/>
      <c r="EU20" s="1196"/>
      <c r="EV20" s="1196"/>
      <c r="EW20" s="1196"/>
      <c r="EX20" s="1196"/>
      <c r="EY20" s="1196"/>
      <c r="EZ20" s="1196"/>
      <c r="FA20" s="1196"/>
      <c r="FB20" s="1196"/>
      <c r="FC20" s="1196"/>
      <c r="FD20" s="1196"/>
      <c r="FE20" s="1196"/>
      <c r="FF20" s="1196"/>
      <c r="FG20" s="1196"/>
      <c r="FH20" s="1196"/>
      <c r="FI20" s="1196"/>
      <c r="FJ20" s="1196"/>
      <c r="FK20" s="1196"/>
      <c r="FL20" s="1196"/>
      <c r="FM20" s="1196"/>
      <c r="FN20" s="1196"/>
      <c r="FO20" s="1196"/>
      <c r="FP20" s="1196"/>
      <c r="FQ20" s="1196"/>
      <c r="FR20" s="1196"/>
      <c r="FS20" s="1196"/>
      <c r="FT20" s="1196"/>
      <c r="FU20" s="1196"/>
      <c r="FV20" s="1196"/>
      <c r="FW20" s="1196"/>
      <c r="FX20" s="1196"/>
      <c r="FY20" s="1196"/>
      <c r="FZ20" s="1196"/>
      <c r="GA20" s="1196"/>
      <c r="GB20" s="1196"/>
      <c r="GC20" s="1196"/>
      <c r="GD20" s="1196"/>
      <c r="GE20" s="1196"/>
      <c r="GF20" s="1196"/>
      <c r="GG20" s="1196"/>
      <c r="GH20" s="1196"/>
      <c r="GI20" s="1196"/>
      <c r="GJ20" s="1196"/>
      <c r="GK20" s="1196"/>
      <c r="GL20" s="1196"/>
      <c r="GM20" s="1196"/>
      <c r="GN20" s="1196"/>
      <c r="GO20" s="1196"/>
      <c r="GP20" s="1196"/>
      <c r="GQ20" s="1196"/>
      <c r="GR20" s="1196"/>
      <c r="GS20" s="1196"/>
      <c r="GT20" s="1196"/>
      <c r="GU20" s="1196"/>
      <c r="GV20" s="1196"/>
      <c r="GW20" s="1196"/>
      <c r="GX20" s="1196"/>
      <c r="GY20" s="1196"/>
      <c r="GZ20" s="1196"/>
      <c r="HA20" s="1196"/>
      <c r="HB20" s="1196"/>
      <c r="HC20" s="1196"/>
      <c r="HD20" s="1196"/>
      <c r="HE20" s="1196"/>
      <c r="HF20" s="1196"/>
      <c r="HG20" s="1196"/>
      <c r="HH20" s="1196"/>
      <c r="HI20" s="1196"/>
      <c r="HJ20" s="1196"/>
      <c r="HK20" s="1196"/>
      <c r="HL20" s="1196"/>
      <c r="HM20" s="1196"/>
      <c r="HN20" s="1196"/>
      <c r="HO20" s="1196"/>
      <c r="HP20" s="1196"/>
      <c r="HQ20" s="1196"/>
      <c r="HR20" s="1196"/>
      <c r="HS20" s="1196"/>
      <c r="HT20" s="1196"/>
      <c r="HU20" s="1196"/>
      <c r="HV20" s="1196"/>
      <c r="HW20" s="1196"/>
      <c r="HX20" s="1196"/>
      <c r="HY20" s="1196"/>
      <c r="HZ20" s="1196"/>
      <c r="IA20" s="1196"/>
      <c r="IB20" s="1196"/>
      <c r="IC20" s="1196"/>
      <c r="ID20" s="1196"/>
      <c r="IE20" s="1196"/>
      <c r="IF20" s="1196"/>
      <c r="IG20" s="1196"/>
      <c r="IH20" s="1196"/>
      <c r="II20" s="1196"/>
      <c r="IJ20" s="1196"/>
      <c r="IK20" s="1196"/>
      <c r="IL20" s="1196"/>
      <c r="IM20" s="1196"/>
      <c r="IN20" s="1196"/>
      <c r="IO20" s="1196"/>
      <c r="IP20" s="1196"/>
      <c r="IQ20" s="1196"/>
      <c r="IR20" s="1196"/>
      <c r="IS20" s="1196"/>
      <c r="IT20" s="1196"/>
      <c r="IU20" s="1196"/>
      <c r="IV20" s="1196"/>
    </row>
    <row r="21" spans="1:256" ht="15.75">
      <c r="A21" s="1196"/>
      <c r="B21" s="1209" t="s">
        <v>1067</v>
      </c>
      <c r="C21" s="1109" t="s">
        <v>1068</v>
      </c>
      <c r="D21" s="1085" t="str">
        <f>D20</f>
        <v>км</v>
      </c>
      <c r="E21" s="1199" t="s">
        <v>236</v>
      </c>
      <c r="F21" s="1199" t="s">
        <v>236</v>
      </c>
      <c r="G21" s="1199" t="s">
        <v>236</v>
      </c>
      <c r="H21" s="1199" t="s">
        <v>236</v>
      </c>
      <c r="I21" s="1199" t="s">
        <v>236</v>
      </c>
      <c r="J21" s="1199" t="s">
        <v>236</v>
      </c>
      <c r="K21" s="1210">
        <f>SUM(K22:K24)</f>
        <v>7.7698</v>
      </c>
      <c r="L21" s="1210">
        <f>SUM(L22:L24)</f>
        <v>7.7698</v>
      </c>
      <c r="M21" s="1210">
        <f>SUM(M22:M24)</f>
        <v>7.7698</v>
      </c>
      <c r="N21" s="1196"/>
      <c r="O21" s="1196"/>
      <c r="P21" s="1196"/>
      <c r="Q21" s="1196"/>
      <c r="R21" s="1196"/>
      <c r="S21" s="1196"/>
      <c r="T21" s="1196"/>
      <c r="U21" s="1196"/>
      <c r="V21" s="1196"/>
      <c r="W21" s="1196"/>
      <c r="X21" s="1196"/>
      <c r="Y21" s="1196"/>
      <c r="Z21" s="1196"/>
      <c r="AA21" s="1196"/>
      <c r="AB21" s="1196"/>
      <c r="AC21" s="1196"/>
      <c r="AD21" s="1196"/>
      <c r="AE21" s="1196"/>
      <c r="AF21" s="1196"/>
      <c r="AG21" s="1196"/>
      <c r="AH21" s="1196"/>
      <c r="AI21" s="1196"/>
      <c r="AJ21" s="1196"/>
      <c r="AK21" s="1196"/>
      <c r="AL21" s="1196"/>
      <c r="AM21" s="1196"/>
      <c r="AN21" s="1196"/>
      <c r="AO21" s="1196"/>
      <c r="AP21" s="1196"/>
      <c r="AQ21" s="1196"/>
      <c r="AR21" s="1196"/>
      <c r="AS21" s="1196"/>
      <c r="AT21" s="1196"/>
      <c r="AU21" s="1196"/>
      <c r="AV21" s="1196"/>
      <c r="AW21" s="1196"/>
      <c r="AX21" s="1196"/>
      <c r="AY21" s="1196"/>
      <c r="AZ21" s="1196"/>
      <c r="BA21" s="1196"/>
      <c r="BB21" s="1196"/>
      <c r="BC21" s="1196"/>
      <c r="BD21" s="1196"/>
      <c r="BE21" s="1196"/>
      <c r="BF21" s="1196"/>
      <c r="BG21" s="1196"/>
      <c r="BH21" s="1196"/>
      <c r="BI21" s="1196"/>
      <c r="BJ21" s="1196"/>
      <c r="BK21" s="1196"/>
      <c r="BL21" s="1196"/>
      <c r="BM21" s="1196"/>
      <c r="BN21" s="1196"/>
      <c r="BO21" s="1196"/>
      <c r="BP21" s="1196"/>
      <c r="BQ21" s="1196"/>
      <c r="BR21" s="1196"/>
      <c r="BS21" s="1196"/>
      <c r="BT21" s="1196"/>
      <c r="BU21" s="1196"/>
      <c r="BV21" s="1196"/>
      <c r="BW21" s="1196"/>
      <c r="BX21" s="1196"/>
      <c r="BY21" s="1196"/>
      <c r="BZ21" s="1196"/>
      <c r="CA21" s="1196"/>
      <c r="CB21" s="1196"/>
      <c r="CC21" s="1196"/>
      <c r="CD21" s="1196"/>
      <c r="CE21" s="1196"/>
      <c r="CF21" s="1196"/>
      <c r="CG21" s="1196"/>
      <c r="CH21" s="1196"/>
      <c r="CI21" s="1196"/>
      <c r="CJ21" s="1196"/>
      <c r="CK21" s="1196"/>
      <c r="CL21" s="1196"/>
      <c r="CM21" s="1196"/>
      <c r="CN21" s="1196"/>
      <c r="CO21" s="1196"/>
      <c r="CP21" s="1196"/>
      <c r="CQ21" s="1196"/>
      <c r="CR21" s="1196"/>
      <c r="CS21" s="1196"/>
      <c r="CT21" s="1196"/>
      <c r="CU21" s="1196"/>
      <c r="CV21" s="1196"/>
      <c r="CW21" s="1196"/>
      <c r="CX21" s="1196"/>
      <c r="CY21" s="1196"/>
      <c r="CZ21" s="1196"/>
      <c r="DA21" s="1196"/>
      <c r="DB21" s="1196"/>
      <c r="DC21" s="1196"/>
      <c r="DD21" s="1196"/>
      <c r="DE21" s="1196"/>
      <c r="DF21" s="1196"/>
      <c r="DG21" s="1196"/>
      <c r="DH21" s="1196"/>
      <c r="DI21" s="1196"/>
      <c r="DJ21" s="1196"/>
      <c r="DK21" s="1196"/>
      <c r="DL21" s="1196"/>
      <c r="DM21" s="1196"/>
      <c r="DN21" s="1196"/>
      <c r="DO21" s="1196"/>
      <c r="DP21" s="1196"/>
      <c r="DQ21" s="1196"/>
      <c r="DR21" s="1196"/>
      <c r="DS21" s="1196"/>
      <c r="DT21" s="1196"/>
      <c r="DU21" s="1196"/>
      <c r="DV21" s="1196"/>
      <c r="DW21" s="1196"/>
      <c r="DX21" s="1196"/>
      <c r="DY21" s="1196"/>
      <c r="DZ21" s="1196"/>
      <c r="EA21" s="1196"/>
      <c r="EB21" s="1196"/>
      <c r="EC21" s="1196"/>
      <c r="ED21" s="1196"/>
      <c r="EE21" s="1196"/>
      <c r="EF21" s="1196"/>
      <c r="EG21" s="1196"/>
      <c r="EH21" s="1196"/>
      <c r="EI21" s="1196"/>
      <c r="EJ21" s="1196"/>
      <c r="EK21" s="1196"/>
      <c r="EL21" s="1196"/>
      <c r="EM21" s="1196"/>
      <c r="EN21" s="1196"/>
      <c r="EO21" s="1196"/>
      <c r="EP21" s="1196"/>
      <c r="EQ21" s="1196"/>
      <c r="ER21" s="1196"/>
      <c r="ES21" s="1196"/>
      <c r="ET21" s="1196"/>
      <c r="EU21" s="1196"/>
      <c r="EV21" s="1196"/>
      <c r="EW21" s="1196"/>
      <c r="EX21" s="1196"/>
      <c r="EY21" s="1196"/>
      <c r="EZ21" s="1196"/>
      <c r="FA21" s="1196"/>
      <c r="FB21" s="1196"/>
      <c r="FC21" s="1196"/>
      <c r="FD21" s="1196"/>
      <c r="FE21" s="1196"/>
      <c r="FF21" s="1196"/>
      <c r="FG21" s="1196"/>
      <c r="FH21" s="1196"/>
      <c r="FI21" s="1196"/>
      <c r="FJ21" s="1196"/>
      <c r="FK21" s="1196"/>
      <c r="FL21" s="1196"/>
      <c r="FM21" s="1196"/>
      <c r="FN21" s="1196"/>
      <c r="FO21" s="1196"/>
      <c r="FP21" s="1196"/>
      <c r="FQ21" s="1196"/>
      <c r="FR21" s="1196"/>
      <c r="FS21" s="1196"/>
      <c r="FT21" s="1196"/>
      <c r="FU21" s="1196"/>
      <c r="FV21" s="1196"/>
      <c r="FW21" s="1196"/>
      <c r="FX21" s="1196"/>
      <c r="FY21" s="1196"/>
      <c r="FZ21" s="1196"/>
      <c r="GA21" s="1196"/>
      <c r="GB21" s="1196"/>
      <c r="GC21" s="1196"/>
      <c r="GD21" s="1196"/>
      <c r="GE21" s="1196"/>
      <c r="GF21" s="1196"/>
      <c r="GG21" s="1196"/>
      <c r="GH21" s="1196"/>
      <c r="GI21" s="1196"/>
      <c r="GJ21" s="1196"/>
      <c r="GK21" s="1196"/>
      <c r="GL21" s="1196"/>
      <c r="GM21" s="1196"/>
      <c r="GN21" s="1196"/>
      <c r="GO21" s="1196"/>
      <c r="GP21" s="1196"/>
      <c r="GQ21" s="1196"/>
      <c r="GR21" s="1196"/>
      <c r="GS21" s="1196"/>
      <c r="GT21" s="1196"/>
      <c r="GU21" s="1196"/>
      <c r="GV21" s="1196"/>
      <c r="GW21" s="1196"/>
      <c r="GX21" s="1196"/>
      <c r="GY21" s="1196"/>
      <c r="GZ21" s="1196"/>
      <c r="HA21" s="1196"/>
      <c r="HB21" s="1196"/>
      <c r="HC21" s="1196"/>
      <c r="HD21" s="1196"/>
      <c r="HE21" s="1196"/>
      <c r="HF21" s="1196"/>
      <c r="HG21" s="1196"/>
      <c r="HH21" s="1196"/>
      <c r="HI21" s="1196"/>
      <c r="HJ21" s="1196"/>
      <c r="HK21" s="1196"/>
      <c r="HL21" s="1196"/>
      <c r="HM21" s="1196"/>
      <c r="HN21" s="1196"/>
      <c r="HO21" s="1196"/>
      <c r="HP21" s="1196"/>
      <c r="HQ21" s="1196"/>
      <c r="HR21" s="1196"/>
      <c r="HS21" s="1196"/>
      <c r="HT21" s="1196"/>
      <c r="HU21" s="1196"/>
      <c r="HV21" s="1196"/>
      <c r="HW21" s="1196"/>
      <c r="HX21" s="1196"/>
      <c r="HY21" s="1196"/>
      <c r="HZ21" s="1196"/>
      <c r="IA21" s="1196"/>
      <c r="IB21" s="1196"/>
      <c r="IC21" s="1196"/>
      <c r="ID21" s="1196"/>
      <c r="IE21" s="1196"/>
      <c r="IF21" s="1196"/>
      <c r="IG21" s="1196"/>
      <c r="IH21" s="1196"/>
      <c r="II21" s="1196"/>
      <c r="IJ21" s="1196"/>
      <c r="IK21" s="1196"/>
      <c r="IL21" s="1196"/>
      <c r="IM21" s="1196"/>
      <c r="IN21" s="1196"/>
      <c r="IO21" s="1196"/>
      <c r="IP21" s="1196"/>
      <c r="IQ21" s="1196"/>
      <c r="IR21" s="1196"/>
      <c r="IS21" s="1196"/>
      <c r="IT21" s="1196"/>
      <c r="IU21" s="1196"/>
      <c r="IV21" s="1196"/>
    </row>
    <row r="22" spans="1:256" ht="15.75">
      <c r="A22" s="1196"/>
      <c r="B22" s="1198" t="str">
        <f>B$21&amp;"."&amp;ROW(B1)</f>
        <v>6.1.1</v>
      </c>
      <c r="C22" s="1205"/>
      <c r="D22" s="1085" t="str">
        <f>D21</f>
        <v>км</v>
      </c>
      <c r="E22" s="1206" t="s">
        <v>1157</v>
      </c>
      <c r="F22" s="1207"/>
      <c r="G22" s="1206"/>
      <c r="H22" s="1206"/>
      <c r="I22" s="1207"/>
      <c r="J22" s="1207"/>
      <c r="K22" s="1200">
        <v>7.7698</v>
      </c>
      <c r="L22" s="1200">
        <v>7.7698</v>
      </c>
      <c r="M22" s="1200">
        <v>7.7698</v>
      </c>
      <c r="N22" s="1196"/>
      <c r="O22" s="1196"/>
      <c r="P22" s="1196"/>
      <c r="Q22" s="1196"/>
      <c r="R22" s="1196"/>
      <c r="S22" s="1196"/>
      <c r="T22" s="1196"/>
      <c r="U22" s="1196"/>
      <c r="V22" s="1196"/>
      <c r="W22" s="1196"/>
      <c r="X22" s="1196"/>
      <c r="Y22" s="1196"/>
      <c r="Z22" s="1196"/>
      <c r="AA22" s="1196"/>
      <c r="AB22" s="1196"/>
      <c r="AC22" s="1196"/>
      <c r="AD22" s="1196"/>
      <c r="AE22" s="1196"/>
      <c r="AF22" s="1196"/>
      <c r="AG22" s="1196"/>
      <c r="AH22" s="1196"/>
      <c r="AI22" s="1196"/>
      <c r="AJ22" s="1196"/>
      <c r="AK22" s="1196"/>
      <c r="AL22" s="1196"/>
      <c r="AM22" s="1196"/>
      <c r="AN22" s="1196"/>
      <c r="AO22" s="1196"/>
      <c r="AP22" s="1196"/>
      <c r="AQ22" s="1196"/>
      <c r="AR22" s="1196"/>
      <c r="AS22" s="1196"/>
      <c r="AT22" s="1196"/>
      <c r="AU22" s="1196"/>
      <c r="AV22" s="1196"/>
      <c r="AW22" s="1196"/>
      <c r="AX22" s="1196"/>
      <c r="AY22" s="1196"/>
      <c r="AZ22" s="1196"/>
      <c r="BA22" s="1196"/>
      <c r="BB22" s="1196"/>
      <c r="BC22" s="1196"/>
      <c r="BD22" s="1196"/>
      <c r="BE22" s="1196"/>
      <c r="BF22" s="1196"/>
      <c r="BG22" s="1196"/>
      <c r="BH22" s="1196"/>
      <c r="BI22" s="1196"/>
      <c r="BJ22" s="1196"/>
      <c r="BK22" s="1196"/>
      <c r="BL22" s="1196"/>
      <c r="BM22" s="1196"/>
      <c r="BN22" s="1196"/>
      <c r="BO22" s="1196"/>
      <c r="BP22" s="1196"/>
      <c r="BQ22" s="1196"/>
      <c r="BR22" s="1196"/>
      <c r="BS22" s="1196"/>
      <c r="BT22" s="1196"/>
      <c r="BU22" s="1196"/>
      <c r="BV22" s="1196"/>
      <c r="BW22" s="1196"/>
      <c r="BX22" s="1196"/>
      <c r="BY22" s="1196"/>
      <c r="BZ22" s="1196"/>
      <c r="CA22" s="1196"/>
      <c r="CB22" s="1196"/>
      <c r="CC22" s="1196"/>
      <c r="CD22" s="1196"/>
      <c r="CE22" s="1196"/>
      <c r="CF22" s="1196"/>
      <c r="CG22" s="1196"/>
      <c r="CH22" s="1196"/>
      <c r="CI22" s="1196"/>
      <c r="CJ22" s="1196"/>
      <c r="CK22" s="1196"/>
      <c r="CL22" s="1196"/>
      <c r="CM22" s="1196"/>
      <c r="CN22" s="1196"/>
      <c r="CO22" s="1196"/>
      <c r="CP22" s="1196"/>
      <c r="CQ22" s="1196"/>
      <c r="CR22" s="1196"/>
      <c r="CS22" s="1196"/>
      <c r="CT22" s="1196"/>
      <c r="CU22" s="1196"/>
      <c r="CV22" s="1196"/>
      <c r="CW22" s="1196"/>
      <c r="CX22" s="1196"/>
      <c r="CY22" s="1196"/>
      <c r="CZ22" s="1196"/>
      <c r="DA22" s="1196"/>
      <c r="DB22" s="1196"/>
      <c r="DC22" s="1196"/>
      <c r="DD22" s="1196"/>
      <c r="DE22" s="1196"/>
      <c r="DF22" s="1196"/>
      <c r="DG22" s="1196"/>
      <c r="DH22" s="1196"/>
      <c r="DI22" s="1196"/>
      <c r="DJ22" s="1196"/>
      <c r="DK22" s="1196"/>
      <c r="DL22" s="1196"/>
      <c r="DM22" s="1196"/>
      <c r="DN22" s="1196"/>
      <c r="DO22" s="1196"/>
      <c r="DP22" s="1196"/>
      <c r="DQ22" s="1196"/>
      <c r="DR22" s="1196"/>
      <c r="DS22" s="1196"/>
      <c r="DT22" s="1196"/>
      <c r="DU22" s="1196"/>
      <c r="DV22" s="1196"/>
      <c r="DW22" s="1196"/>
      <c r="DX22" s="1196"/>
      <c r="DY22" s="1196"/>
      <c r="DZ22" s="1196"/>
      <c r="EA22" s="1196"/>
      <c r="EB22" s="1196"/>
      <c r="EC22" s="1196"/>
      <c r="ED22" s="1196"/>
      <c r="EE22" s="1196"/>
      <c r="EF22" s="1196"/>
      <c r="EG22" s="1196"/>
      <c r="EH22" s="1196"/>
      <c r="EI22" s="1196"/>
      <c r="EJ22" s="1196"/>
      <c r="EK22" s="1196"/>
      <c r="EL22" s="1196"/>
      <c r="EM22" s="1196"/>
      <c r="EN22" s="1196"/>
      <c r="EO22" s="1196"/>
      <c r="EP22" s="1196"/>
      <c r="EQ22" s="1196"/>
      <c r="ER22" s="1196"/>
      <c r="ES22" s="1196"/>
      <c r="ET22" s="1196"/>
      <c r="EU22" s="1196"/>
      <c r="EV22" s="1196"/>
      <c r="EW22" s="1196"/>
      <c r="EX22" s="1196"/>
      <c r="EY22" s="1196"/>
      <c r="EZ22" s="1196"/>
      <c r="FA22" s="1196"/>
      <c r="FB22" s="1196"/>
      <c r="FC22" s="1196"/>
      <c r="FD22" s="1196"/>
      <c r="FE22" s="1196"/>
      <c r="FF22" s="1196"/>
      <c r="FG22" s="1196"/>
      <c r="FH22" s="1196"/>
      <c r="FI22" s="1196"/>
      <c r="FJ22" s="1196"/>
      <c r="FK22" s="1196"/>
      <c r="FL22" s="1196"/>
      <c r="FM22" s="1196"/>
      <c r="FN22" s="1196"/>
      <c r="FO22" s="1196"/>
      <c r="FP22" s="1196"/>
      <c r="FQ22" s="1196"/>
      <c r="FR22" s="1196"/>
      <c r="FS22" s="1196"/>
      <c r="FT22" s="1196"/>
      <c r="FU22" s="1196"/>
      <c r="FV22" s="1196"/>
      <c r="FW22" s="1196"/>
      <c r="FX22" s="1196"/>
      <c r="FY22" s="1196"/>
      <c r="FZ22" s="1196"/>
      <c r="GA22" s="1196"/>
      <c r="GB22" s="1196"/>
      <c r="GC22" s="1196"/>
      <c r="GD22" s="1196"/>
      <c r="GE22" s="1196"/>
      <c r="GF22" s="1196"/>
      <c r="GG22" s="1196"/>
      <c r="GH22" s="1196"/>
      <c r="GI22" s="1196"/>
      <c r="GJ22" s="1196"/>
      <c r="GK22" s="1196"/>
      <c r="GL22" s="1196"/>
      <c r="GM22" s="1196"/>
      <c r="GN22" s="1196"/>
      <c r="GO22" s="1196"/>
      <c r="GP22" s="1196"/>
      <c r="GQ22" s="1196"/>
      <c r="GR22" s="1196"/>
      <c r="GS22" s="1196"/>
      <c r="GT22" s="1196"/>
      <c r="GU22" s="1196"/>
      <c r="GV22" s="1196"/>
      <c r="GW22" s="1196"/>
      <c r="GX22" s="1196"/>
      <c r="GY22" s="1196"/>
      <c r="GZ22" s="1196"/>
      <c r="HA22" s="1196"/>
      <c r="HB22" s="1196"/>
      <c r="HC22" s="1196"/>
      <c r="HD22" s="1196"/>
      <c r="HE22" s="1196"/>
      <c r="HF22" s="1196"/>
      <c r="HG22" s="1196"/>
      <c r="HH22" s="1196"/>
      <c r="HI22" s="1196"/>
      <c r="HJ22" s="1196"/>
      <c r="HK22" s="1196"/>
      <c r="HL22" s="1196"/>
      <c r="HM22" s="1196"/>
      <c r="HN22" s="1196"/>
      <c r="HO22" s="1196"/>
      <c r="HP22" s="1196"/>
      <c r="HQ22" s="1196"/>
      <c r="HR22" s="1196"/>
      <c r="HS22" s="1196"/>
      <c r="HT22" s="1196"/>
      <c r="HU22" s="1196"/>
      <c r="HV22" s="1196"/>
      <c r="HW22" s="1196"/>
      <c r="HX22" s="1196"/>
      <c r="HY22" s="1196"/>
      <c r="HZ22" s="1196"/>
      <c r="IA22" s="1196"/>
      <c r="IB22" s="1196"/>
      <c r="IC22" s="1196"/>
      <c r="ID22" s="1196"/>
      <c r="IE22" s="1196"/>
      <c r="IF22" s="1196"/>
      <c r="IG22" s="1196"/>
      <c r="IH22" s="1196"/>
      <c r="II22" s="1196"/>
      <c r="IJ22" s="1196"/>
      <c r="IK22" s="1196"/>
      <c r="IL22" s="1196"/>
      <c r="IM22" s="1196"/>
      <c r="IN22" s="1196"/>
      <c r="IO22" s="1196"/>
      <c r="IP22" s="1196"/>
      <c r="IQ22" s="1196"/>
      <c r="IR22" s="1196"/>
      <c r="IS22" s="1196"/>
      <c r="IT22" s="1196"/>
      <c r="IU22" s="1196"/>
      <c r="IV22" s="1196"/>
    </row>
    <row r="23" spans="1:256" ht="15.75">
      <c r="A23" s="1196"/>
      <c r="B23" s="1198" t="str">
        <f>B$21&amp;"."&amp;ROW(B2)</f>
        <v>6.1.2</v>
      </c>
      <c r="C23" s="1205"/>
      <c r="D23" s="1085"/>
      <c r="E23" s="1206"/>
      <c r="F23" s="1207"/>
      <c r="G23" s="1206"/>
      <c r="H23" s="1206"/>
      <c r="I23" s="1207"/>
      <c r="J23" s="1207"/>
      <c r="K23" s="1200"/>
      <c r="L23" s="1200"/>
      <c r="M23" s="1200"/>
      <c r="N23" s="1196"/>
      <c r="O23" s="1196"/>
      <c r="P23" s="1196"/>
      <c r="Q23" s="1196"/>
      <c r="R23" s="1196"/>
      <c r="S23" s="1196"/>
      <c r="T23" s="1196"/>
      <c r="U23" s="1196"/>
      <c r="V23" s="1196"/>
      <c r="W23" s="1196"/>
      <c r="X23" s="1196"/>
      <c r="Y23" s="1196"/>
      <c r="Z23" s="1196"/>
      <c r="AA23" s="1196"/>
      <c r="AB23" s="1196"/>
      <c r="AC23" s="1196"/>
      <c r="AD23" s="1196"/>
      <c r="AE23" s="1196"/>
      <c r="AF23" s="1196"/>
      <c r="AG23" s="1196"/>
      <c r="AH23" s="1196"/>
      <c r="AI23" s="1196"/>
      <c r="AJ23" s="1196"/>
      <c r="AK23" s="1196"/>
      <c r="AL23" s="1196"/>
      <c r="AM23" s="1196"/>
      <c r="AN23" s="1196"/>
      <c r="AO23" s="1196"/>
      <c r="AP23" s="1196"/>
      <c r="AQ23" s="1196"/>
      <c r="AR23" s="1196"/>
      <c r="AS23" s="1196"/>
      <c r="AT23" s="1196"/>
      <c r="AU23" s="1196"/>
      <c r="AV23" s="1196"/>
      <c r="AW23" s="1196"/>
      <c r="AX23" s="1196"/>
      <c r="AY23" s="1196"/>
      <c r="AZ23" s="1196"/>
      <c r="BA23" s="1196"/>
      <c r="BB23" s="1196"/>
      <c r="BC23" s="1196"/>
      <c r="BD23" s="1196"/>
      <c r="BE23" s="1196"/>
      <c r="BF23" s="1196"/>
      <c r="BG23" s="1196"/>
      <c r="BH23" s="1196"/>
      <c r="BI23" s="1196"/>
      <c r="BJ23" s="1196"/>
      <c r="BK23" s="1196"/>
      <c r="BL23" s="1196"/>
      <c r="BM23" s="1196"/>
      <c r="BN23" s="1196"/>
      <c r="BO23" s="1196"/>
      <c r="BP23" s="1196"/>
      <c r="BQ23" s="1196"/>
      <c r="BR23" s="1196"/>
      <c r="BS23" s="1196"/>
      <c r="BT23" s="1196"/>
      <c r="BU23" s="1196"/>
      <c r="BV23" s="1196"/>
      <c r="BW23" s="1196"/>
      <c r="BX23" s="1196"/>
      <c r="BY23" s="1196"/>
      <c r="BZ23" s="1196"/>
      <c r="CA23" s="1196"/>
      <c r="CB23" s="1196"/>
      <c r="CC23" s="1196"/>
      <c r="CD23" s="1196"/>
      <c r="CE23" s="1196"/>
      <c r="CF23" s="1196"/>
      <c r="CG23" s="1196"/>
      <c r="CH23" s="1196"/>
      <c r="CI23" s="1196"/>
      <c r="CJ23" s="1196"/>
      <c r="CK23" s="1196"/>
      <c r="CL23" s="1196"/>
      <c r="CM23" s="1196"/>
      <c r="CN23" s="1196"/>
      <c r="CO23" s="1196"/>
      <c r="CP23" s="1196"/>
      <c r="CQ23" s="1196"/>
      <c r="CR23" s="1196"/>
      <c r="CS23" s="1196"/>
      <c r="CT23" s="1196"/>
      <c r="CU23" s="1196"/>
      <c r="CV23" s="1196"/>
      <c r="CW23" s="1196"/>
      <c r="CX23" s="1196"/>
      <c r="CY23" s="1196"/>
      <c r="CZ23" s="1196"/>
      <c r="DA23" s="1196"/>
      <c r="DB23" s="1196"/>
      <c r="DC23" s="1196"/>
      <c r="DD23" s="1196"/>
      <c r="DE23" s="1196"/>
      <c r="DF23" s="1196"/>
      <c r="DG23" s="1196"/>
      <c r="DH23" s="1196"/>
      <c r="DI23" s="1196"/>
      <c r="DJ23" s="1196"/>
      <c r="DK23" s="1196"/>
      <c r="DL23" s="1196"/>
      <c r="DM23" s="1196"/>
      <c r="DN23" s="1196"/>
      <c r="DO23" s="1196"/>
      <c r="DP23" s="1196"/>
      <c r="DQ23" s="1196"/>
      <c r="DR23" s="1196"/>
      <c r="DS23" s="1196"/>
      <c r="DT23" s="1196"/>
      <c r="DU23" s="1196"/>
      <c r="DV23" s="1196"/>
      <c r="DW23" s="1196"/>
      <c r="DX23" s="1196"/>
      <c r="DY23" s="1196"/>
      <c r="DZ23" s="1196"/>
      <c r="EA23" s="1196"/>
      <c r="EB23" s="1196"/>
      <c r="EC23" s="1196"/>
      <c r="ED23" s="1196"/>
      <c r="EE23" s="1196"/>
      <c r="EF23" s="1196"/>
      <c r="EG23" s="1196"/>
      <c r="EH23" s="1196"/>
      <c r="EI23" s="1196"/>
      <c r="EJ23" s="1196"/>
      <c r="EK23" s="1196"/>
      <c r="EL23" s="1196"/>
      <c r="EM23" s="1196"/>
      <c r="EN23" s="1196"/>
      <c r="EO23" s="1196"/>
      <c r="EP23" s="1196"/>
      <c r="EQ23" s="1196"/>
      <c r="ER23" s="1196"/>
      <c r="ES23" s="1196"/>
      <c r="ET23" s="1196"/>
      <c r="EU23" s="1196"/>
      <c r="EV23" s="1196"/>
      <c r="EW23" s="1196"/>
      <c r="EX23" s="1196"/>
      <c r="EY23" s="1196"/>
      <c r="EZ23" s="1196"/>
      <c r="FA23" s="1196"/>
      <c r="FB23" s="1196"/>
      <c r="FC23" s="1196"/>
      <c r="FD23" s="1196"/>
      <c r="FE23" s="1196"/>
      <c r="FF23" s="1196"/>
      <c r="FG23" s="1196"/>
      <c r="FH23" s="1196"/>
      <c r="FI23" s="1196"/>
      <c r="FJ23" s="1196"/>
      <c r="FK23" s="1196"/>
      <c r="FL23" s="1196"/>
      <c r="FM23" s="1196"/>
      <c r="FN23" s="1196"/>
      <c r="FO23" s="1196"/>
      <c r="FP23" s="1196"/>
      <c r="FQ23" s="1196"/>
      <c r="FR23" s="1196"/>
      <c r="FS23" s="1196"/>
      <c r="FT23" s="1196"/>
      <c r="FU23" s="1196"/>
      <c r="FV23" s="1196"/>
      <c r="FW23" s="1196"/>
      <c r="FX23" s="1196"/>
      <c r="FY23" s="1196"/>
      <c r="FZ23" s="1196"/>
      <c r="GA23" s="1196"/>
      <c r="GB23" s="1196"/>
      <c r="GC23" s="1196"/>
      <c r="GD23" s="1196"/>
      <c r="GE23" s="1196"/>
      <c r="GF23" s="1196"/>
      <c r="GG23" s="1196"/>
      <c r="GH23" s="1196"/>
      <c r="GI23" s="1196"/>
      <c r="GJ23" s="1196"/>
      <c r="GK23" s="1196"/>
      <c r="GL23" s="1196"/>
      <c r="GM23" s="1196"/>
      <c r="GN23" s="1196"/>
      <c r="GO23" s="1196"/>
      <c r="GP23" s="1196"/>
      <c r="GQ23" s="1196"/>
      <c r="GR23" s="1196"/>
      <c r="GS23" s="1196"/>
      <c r="GT23" s="1196"/>
      <c r="GU23" s="1196"/>
      <c r="GV23" s="1196"/>
      <c r="GW23" s="1196"/>
      <c r="GX23" s="1196"/>
      <c r="GY23" s="1196"/>
      <c r="GZ23" s="1196"/>
      <c r="HA23" s="1196"/>
      <c r="HB23" s="1196"/>
      <c r="HC23" s="1196"/>
      <c r="HD23" s="1196"/>
      <c r="HE23" s="1196"/>
      <c r="HF23" s="1196"/>
      <c r="HG23" s="1196"/>
      <c r="HH23" s="1196"/>
      <c r="HI23" s="1196"/>
      <c r="HJ23" s="1196"/>
      <c r="HK23" s="1196"/>
      <c r="HL23" s="1196"/>
      <c r="HM23" s="1196"/>
      <c r="HN23" s="1196"/>
      <c r="HO23" s="1196"/>
      <c r="HP23" s="1196"/>
      <c r="HQ23" s="1196"/>
      <c r="HR23" s="1196"/>
      <c r="HS23" s="1196"/>
      <c r="HT23" s="1196"/>
      <c r="HU23" s="1196"/>
      <c r="HV23" s="1196"/>
      <c r="HW23" s="1196"/>
      <c r="HX23" s="1196"/>
      <c r="HY23" s="1196"/>
      <c r="HZ23" s="1196"/>
      <c r="IA23" s="1196"/>
      <c r="IB23" s="1196"/>
      <c r="IC23" s="1196"/>
      <c r="ID23" s="1196"/>
      <c r="IE23" s="1196"/>
      <c r="IF23" s="1196"/>
      <c r="IG23" s="1196"/>
      <c r="IH23" s="1196"/>
      <c r="II23" s="1196"/>
      <c r="IJ23" s="1196"/>
      <c r="IK23" s="1196"/>
      <c r="IL23" s="1196"/>
      <c r="IM23" s="1196"/>
      <c r="IN23" s="1196"/>
      <c r="IO23" s="1196"/>
      <c r="IP23" s="1196"/>
      <c r="IQ23" s="1196"/>
      <c r="IR23" s="1196"/>
      <c r="IS23" s="1196"/>
      <c r="IT23" s="1196"/>
      <c r="IU23" s="1196"/>
      <c r="IV23" s="1196"/>
    </row>
    <row r="24" spans="1:256" ht="15.75">
      <c r="A24" s="1196"/>
      <c r="B24" s="865"/>
      <c r="C24" s="32" t="s">
        <v>696</v>
      </c>
      <c r="D24" s="32"/>
      <c r="E24" s="32"/>
      <c r="F24" s="32"/>
      <c r="G24" s="32"/>
      <c r="H24" s="32"/>
      <c r="I24" s="32"/>
      <c r="J24" s="32"/>
      <c r="K24" s="1208"/>
      <c r="L24" s="1208"/>
      <c r="M24" s="1208"/>
      <c r="N24" s="1196"/>
      <c r="O24" s="1196"/>
      <c r="P24" s="1196"/>
      <c r="Q24" s="1196"/>
      <c r="R24" s="1196"/>
      <c r="S24" s="1196"/>
      <c r="T24" s="1196"/>
      <c r="U24" s="1196"/>
      <c r="V24" s="1196"/>
      <c r="W24" s="1196"/>
      <c r="X24" s="1196"/>
      <c r="Y24" s="1196"/>
      <c r="Z24" s="1196"/>
      <c r="AA24" s="1196"/>
      <c r="AB24" s="1196"/>
      <c r="AC24" s="1196"/>
      <c r="AD24" s="1196"/>
      <c r="AE24" s="1196"/>
      <c r="AF24" s="1196"/>
      <c r="AG24" s="1196"/>
      <c r="AH24" s="1196"/>
      <c r="AI24" s="1196"/>
      <c r="AJ24" s="1196"/>
      <c r="AK24" s="1196"/>
      <c r="AL24" s="1196"/>
      <c r="AM24" s="1196"/>
      <c r="AN24" s="1196"/>
      <c r="AO24" s="1196"/>
      <c r="AP24" s="1196"/>
      <c r="AQ24" s="1196"/>
      <c r="AR24" s="1196"/>
      <c r="AS24" s="1196"/>
      <c r="AT24" s="1196"/>
      <c r="AU24" s="1196"/>
      <c r="AV24" s="1196"/>
      <c r="AW24" s="1196"/>
      <c r="AX24" s="1196"/>
      <c r="AY24" s="1196"/>
      <c r="AZ24" s="1196"/>
      <c r="BA24" s="1196"/>
      <c r="BB24" s="1196"/>
      <c r="BC24" s="1196"/>
      <c r="BD24" s="1196"/>
      <c r="BE24" s="1196"/>
      <c r="BF24" s="1196"/>
      <c r="BG24" s="1196"/>
      <c r="BH24" s="1196"/>
      <c r="BI24" s="1196"/>
      <c r="BJ24" s="1196"/>
      <c r="BK24" s="1196"/>
      <c r="BL24" s="1196"/>
      <c r="BM24" s="1196"/>
      <c r="BN24" s="1196"/>
      <c r="BO24" s="1196"/>
      <c r="BP24" s="1196"/>
      <c r="BQ24" s="1196"/>
      <c r="BR24" s="1196"/>
      <c r="BS24" s="1196"/>
      <c r="BT24" s="1196"/>
      <c r="BU24" s="1196"/>
      <c r="BV24" s="1196"/>
      <c r="BW24" s="1196"/>
      <c r="BX24" s="1196"/>
      <c r="BY24" s="1196"/>
      <c r="BZ24" s="1196"/>
      <c r="CA24" s="1196"/>
      <c r="CB24" s="1196"/>
      <c r="CC24" s="1196"/>
      <c r="CD24" s="1196"/>
      <c r="CE24" s="1196"/>
      <c r="CF24" s="1196"/>
      <c r="CG24" s="1196"/>
      <c r="CH24" s="1196"/>
      <c r="CI24" s="1196"/>
      <c r="CJ24" s="1196"/>
      <c r="CK24" s="1196"/>
      <c r="CL24" s="1196"/>
      <c r="CM24" s="1196"/>
      <c r="CN24" s="1196"/>
      <c r="CO24" s="1196"/>
      <c r="CP24" s="1196"/>
      <c r="CQ24" s="1196"/>
      <c r="CR24" s="1196"/>
      <c r="CS24" s="1196"/>
      <c r="CT24" s="1196"/>
      <c r="CU24" s="1196"/>
      <c r="CV24" s="1196"/>
      <c r="CW24" s="1196"/>
      <c r="CX24" s="1196"/>
      <c r="CY24" s="1196"/>
      <c r="CZ24" s="1196"/>
      <c r="DA24" s="1196"/>
      <c r="DB24" s="1196"/>
      <c r="DC24" s="1196"/>
      <c r="DD24" s="1196"/>
      <c r="DE24" s="1196"/>
      <c r="DF24" s="1196"/>
      <c r="DG24" s="1196"/>
      <c r="DH24" s="1196"/>
      <c r="DI24" s="1196"/>
      <c r="DJ24" s="1196"/>
      <c r="DK24" s="1196"/>
      <c r="DL24" s="1196"/>
      <c r="DM24" s="1196"/>
      <c r="DN24" s="1196"/>
      <c r="DO24" s="1196"/>
      <c r="DP24" s="1196"/>
      <c r="DQ24" s="1196"/>
      <c r="DR24" s="1196"/>
      <c r="DS24" s="1196"/>
      <c r="DT24" s="1196"/>
      <c r="DU24" s="1196"/>
      <c r="DV24" s="1196"/>
      <c r="DW24" s="1196"/>
      <c r="DX24" s="1196"/>
      <c r="DY24" s="1196"/>
      <c r="DZ24" s="1196"/>
      <c r="EA24" s="1196"/>
      <c r="EB24" s="1196"/>
      <c r="EC24" s="1196"/>
      <c r="ED24" s="1196"/>
      <c r="EE24" s="1196"/>
      <c r="EF24" s="1196"/>
      <c r="EG24" s="1196"/>
      <c r="EH24" s="1196"/>
      <c r="EI24" s="1196"/>
      <c r="EJ24" s="1196"/>
      <c r="EK24" s="1196"/>
      <c r="EL24" s="1196"/>
      <c r="EM24" s="1196"/>
      <c r="EN24" s="1196"/>
      <c r="EO24" s="1196"/>
      <c r="EP24" s="1196"/>
      <c r="EQ24" s="1196"/>
      <c r="ER24" s="1196"/>
      <c r="ES24" s="1196"/>
      <c r="ET24" s="1196"/>
      <c r="EU24" s="1196"/>
      <c r="EV24" s="1196"/>
      <c r="EW24" s="1196"/>
      <c r="EX24" s="1196"/>
      <c r="EY24" s="1196"/>
      <c r="EZ24" s="1196"/>
      <c r="FA24" s="1196"/>
      <c r="FB24" s="1196"/>
      <c r="FC24" s="1196"/>
      <c r="FD24" s="1196"/>
      <c r="FE24" s="1196"/>
      <c r="FF24" s="1196"/>
      <c r="FG24" s="1196"/>
      <c r="FH24" s="1196"/>
      <c r="FI24" s="1196"/>
      <c r="FJ24" s="1196"/>
      <c r="FK24" s="1196"/>
      <c r="FL24" s="1196"/>
      <c r="FM24" s="1196"/>
      <c r="FN24" s="1196"/>
      <c r="FO24" s="1196"/>
      <c r="FP24" s="1196"/>
      <c r="FQ24" s="1196"/>
      <c r="FR24" s="1196"/>
      <c r="FS24" s="1196"/>
      <c r="FT24" s="1196"/>
      <c r="FU24" s="1196"/>
      <c r="FV24" s="1196"/>
      <c r="FW24" s="1196"/>
      <c r="FX24" s="1196"/>
      <c r="FY24" s="1196"/>
      <c r="FZ24" s="1196"/>
      <c r="GA24" s="1196"/>
      <c r="GB24" s="1196"/>
      <c r="GC24" s="1196"/>
      <c r="GD24" s="1196"/>
      <c r="GE24" s="1196"/>
      <c r="GF24" s="1196"/>
      <c r="GG24" s="1196"/>
      <c r="GH24" s="1196"/>
      <c r="GI24" s="1196"/>
      <c r="GJ24" s="1196"/>
      <c r="GK24" s="1196"/>
      <c r="GL24" s="1196"/>
      <c r="GM24" s="1196"/>
      <c r="GN24" s="1196"/>
      <c r="GO24" s="1196"/>
      <c r="GP24" s="1196"/>
      <c r="GQ24" s="1196"/>
      <c r="GR24" s="1196"/>
      <c r="GS24" s="1196"/>
      <c r="GT24" s="1196"/>
      <c r="GU24" s="1196"/>
      <c r="GV24" s="1196"/>
      <c r="GW24" s="1196"/>
      <c r="GX24" s="1196"/>
      <c r="GY24" s="1196"/>
      <c r="GZ24" s="1196"/>
      <c r="HA24" s="1196"/>
      <c r="HB24" s="1196"/>
      <c r="HC24" s="1196"/>
      <c r="HD24" s="1196"/>
      <c r="HE24" s="1196"/>
      <c r="HF24" s="1196"/>
      <c r="HG24" s="1196"/>
      <c r="HH24" s="1196"/>
      <c r="HI24" s="1196"/>
      <c r="HJ24" s="1196"/>
      <c r="HK24" s="1196"/>
      <c r="HL24" s="1196"/>
      <c r="HM24" s="1196"/>
      <c r="HN24" s="1196"/>
      <c r="HO24" s="1196"/>
      <c r="HP24" s="1196"/>
      <c r="HQ24" s="1196"/>
      <c r="HR24" s="1196"/>
      <c r="HS24" s="1196"/>
      <c r="HT24" s="1196"/>
      <c r="HU24" s="1196"/>
      <c r="HV24" s="1196"/>
      <c r="HW24" s="1196"/>
      <c r="HX24" s="1196"/>
      <c r="HY24" s="1196"/>
      <c r="HZ24" s="1196"/>
      <c r="IA24" s="1196"/>
      <c r="IB24" s="1196"/>
      <c r="IC24" s="1196"/>
      <c r="ID24" s="1196"/>
      <c r="IE24" s="1196"/>
      <c r="IF24" s="1196"/>
      <c r="IG24" s="1196"/>
      <c r="IH24" s="1196"/>
      <c r="II24" s="1196"/>
      <c r="IJ24" s="1196"/>
      <c r="IK24" s="1196"/>
      <c r="IL24" s="1196"/>
      <c r="IM24" s="1196"/>
      <c r="IN24" s="1196"/>
      <c r="IO24" s="1196"/>
      <c r="IP24" s="1196"/>
      <c r="IQ24" s="1196"/>
      <c r="IR24" s="1196"/>
      <c r="IS24" s="1196"/>
      <c r="IT24" s="1196"/>
      <c r="IU24" s="1196"/>
      <c r="IV24" s="1196"/>
    </row>
    <row r="25" spans="1:256" ht="15.75">
      <c r="A25" s="1196"/>
      <c r="B25" s="1209" t="s">
        <v>607</v>
      </c>
      <c r="C25" s="1109" t="s">
        <v>1069</v>
      </c>
      <c r="D25" s="1085" t="str">
        <f>D20</f>
        <v>км</v>
      </c>
      <c r="E25" s="1199" t="s">
        <v>236</v>
      </c>
      <c r="F25" s="1199" t="s">
        <v>236</v>
      </c>
      <c r="G25" s="1199" t="s">
        <v>236</v>
      </c>
      <c r="H25" s="1199" t="s">
        <v>236</v>
      </c>
      <c r="I25" s="1199" t="s">
        <v>236</v>
      </c>
      <c r="J25" s="1199" t="s">
        <v>236</v>
      </c>
      <c r="K25" s="1210">
        <f>SUM(K26:K28)</f>
        <v>0</v>
      </c>
      <c r="L25" s="1210">
        <f>SUM(L26:L28)</f>
        <v>0</v>
      </c>
      <c r="M25" s="1210">
        <f>SUM(M26:M28)</f>
        <v>0</v>
      </c>
      <c r="N25" s="1196"/>
      <c r="O25" s="1196"/>
      <c r="P25" s="1196"/>
      <c r="Q25" s="1196"/>
      <c r="R25" s="1196"/>
      <c r="S25" s="1196"/>
      <c r="T25" s="1196"/>
      <c r="U25" s="1196"/>
      <c r="V25" s="1196"/>
      <c r="W25" s="1196"/>
      <c r="X25" s="1196"/>
      <c r="Y25" s="1196"/>
      <c r="Z25" s="1196"/>
      <c r="AA25" s="1196"/>
      <c r="AB25" s="1196"/>
      <c r="AC25" s="1196"/>
      <c r="AD25" s="1196"/>
      <c r="AE25" s="1196"/>
      <c r="AF25" s="1196"/>
      <c r="AG25" s="1196"/>
      <c r="AH25" s="1196"/>
      <c r="AI25" s="1196"/>
      <c r="AJ25" s="1196"/>
      <c r="AK25" s="1196"/>
      <c r="AL25" s="1196"/>
      <c r="AM25" s="1196"/>
      <c r="AN25" s="1196"/>
      <c r="AO25" s="1196"/>
      <c r="AP25" s="1196"/>
      <c r="AQ25" s="1196"/>
      <c r="AR25" s="1196"/>
      <c r="AS25" s="1196"/>
      <c r="AT25" s="1196"/>
      <c r="AU25" s="1196"/>
      <c r="AV25" s="1196"/>
      <c r="AW25" s="1196"/>
      <c r="AX25" s="1196"/>
      <c r="AY25" s="1196"/>
      <c r="AZ25" s="1196"/>
      <c r="BA25" s="1196"/>
      <c r="BB25" s="1196"/>
      <c r="BC25" s="1196"/>
      <c r="BD25" s="1196"/>
      <c r="BE25" s="1196"/>
      <c r="BF25" s="1196"/>
      <c r="BG25" s="1196"/>
      <c r="BH25" s="1196"/>
      <c r="BI25" s="1196"/>
      <c r="BJ25" s="1196"/>
      <c r="BK25" s="1196"/>
      <c r="BL25" s="1196"/>
      <c r="BM25" s="1196"/>
      <c r="BN25" s="1196"/>
      <c r="BO25" s="1196"/>
      <c r="BP25" s="1196"/>
      <c r="BQ25" s="1196"/>
      <c r="BR25" s="1196"/>
      <c r="BS25" s="1196"/>
      <c r="BT25" s="1196"/>
      <c r="BU25" s="1196"/>
      <c r="BV25" s="1196"/>
      <c r="BW25" s="1196"/>
      <c r="BX25" s="1196"/>
      <c r="BY25" s="1196"/>
      <c r="BZ25" s="1196"/>
      <c r="CA25" s="1196"/>
      <c r="CB25" s="1196"/>
      <c r="CC25" s="1196"/>
      <c r="CD25" s="1196"/>
      <c r="CE25" s="1196"/>
      <c r="CF25" s="1196"/>
      <c r="CG25" s="1196"/>
      <c r="CH25" s="1196"/>
      <c r="CI25" s="1196"/>
      <c r="CJ25" s="1196"/>
      <c r="CK25" s="1196"/>
      <c r="CL25" s="1196"/>
      <c r="CM25" s="1196"/>
      <c r="CN25" s="1196"/>
      <c r="CO25" s="1196"/>
      <c r="CP25" s="1196"/>
      <c r="CQ25" s="1196"/>
      <c r="CR25" s="1196"/>
      <c r="CS25" s="1196"/>
      <c r="CT25" s="1196"/>
      <c r="CU25" s="1196"/>
      <c r="CV25" s="1196"/>
      <c r="CW25" s="1196"/>
      <c r="CX25" s="1196"/>
      <c r="CY25" s="1196"/>
      <c r="CZ25" s="1196"/>
      <c r="DA25" s="1196"/>
      <c r="DB25" s="1196"/>
      <c r="DC25" s="1196"/>
      <c r="DD25" s="1196"/>
      <c r="DE25" s="1196"/>
      <c r="DF25" s="1196"/>
      <c r="DG25" s="1196"/>
      <c r="DH25" s="1196"/>
      <c r="DI25" s="1196"/>
      <c r="DJ25" s="1196"/>
      <c r="DK25" s="1196"/>
      <c r="DL25" s="1196"/>
      <c r="DM25" s="1196"/>
      <c r="DN25" s="1196"/>
      <c r="DO25" s="1196"/>
      <c r="DP25" s="1196"/>
      <c r="DQ25" s="1196"/>
      <c r="DR25" s="1196"/>
      <c r="DS25" s="1196"/>
      <c r="DT25" s="1196"/>
      <c r="DU25" s="1196"/>
      <c r="DV25" s="1196"/>
      <c r="DW25" s="1196"/>
      <c r="DX25" s="1196"/>
      <c r="DY25" s="1196"/>
      <c r="DZ25" s="1196"/>
      <c r="EA25" s="1196"/>
      <c r="EB25" s="1196"/>
      <c r="EC25" s="1196"/>
      <c r="ED25" s="1196"/>
      <c r="EE25" s="1196"/>
      <c r="EF25" s="1196"/>
      <c r="EG25" s="1196"/>
      <c r="EH25" s="1196"/>
      <c r="EI25" s="1196"/>
      <c r="EJ25" s="1196"/>
      <c r="EK25" s="1196"/>
      <c r="EL25" s="1196"/>
      <c r="EM25" s="1196"/>
      <c r="EN25" s="1196"/>
      <c r="EO25" s="1196"/>
      <c r="EP25" s="1196"/>
      <c r="EQ25" s="1196"/>
      <c r="ER25" s="1196"/>
      <c r="ES25" s="1196"/>
      <c r="ET25" s="1196"/>
      <c r="EU25" s="1196"/>
      <c r="EV25" s="1196"/>
      <c r="EW25" s="1196"/>
      <c r="EX25" s="1196"/>
      <c r="EY25" s="1196"/>
      <c r="EZ25" s="1196"/>
      <c r="FA25" s="1196"/>
      <c r="FB25" s="1196"/>
      <c r="FC25" s="1196"/>
      <c r="FD25" s="1196"/>
      <c r="FE25" s="1196"/>
      <c r="FF25" s="1196"/>
      <c r="FG25" s="1196"/>
      <c r="FH25" s="1196"/>
      <c r="FI25" s="1196"/>
      <c r="FJ25" s="1196"/>
      <c r="FK25" s="1196"/>
      <c r="FL25" s="1196"/>
      <c r="FM25" s="1196"/>
      <c r="FN25" s="1196"/>
      <c r="FO25" s="1196"/>
      <c r="FP25" s="1196"/>
      <c r="FQ25" s="1196"/>
      <c r="FR25" s="1196"/>
      <c r="FS25" s="1196"/>
      <c r="FT25" s="1196"/>
      <c r="FU25" s="1196"/>
      <c r="FV25" s="1196"/>
      <c r="FW25" s="1196"/>
      <c r="FX25" s="1196"/>
      <c r="FY25" s="1196"/>
      <c r="FZ25" s="1196"/>
      <c r="GA25" s="1196"/>
      <c r="GB25" s="1196"/>
      <c r="GC25" s="1196"/>
      <c r="GD25" s="1196"/>
      <c r="GE25" s="1196"/>
      <c r="GF25" s="1196"/>
      <c r="GG25" s="1196"/>
      <c r="GH25" s="1196"/>
      <c r="GI25" s="1196"/>
      <c r="GJ25" s="1196"/>
      <c r="GK25" s="1196"/>
      <c r="GL25" s="1196"/>
      <c r="GM25" s="1196"/>
      <c r="GN25" s="1196"/>
      <c r="GO25" s="1196"/>
      <c r="GP25" s="1196"/>
      <c r="GQ25" s="1196"/>
      <c r="GR25" s="1196"/>
      <c r="GS25" s="1196"/>
      <c r="GT25" s="1196"/>
      <c r="GU25" s="1196"/>
      <c r="GV25" s="1196"/>
      <c r="GW25" s="1196"/>
      <c r="GX25" s="1196"/>
      <c r="GY25" s="1196"/>
      <c r="GZ25" s="1196"/>
      <c r="HA25" s="1196"/>
      <c r="HB25" s="1196"/>
      <c r="HC25" s="1196"/>
      <c r="HD25" s="1196"/>
      <c r="HE25" s="1196"/>
      <c r="HF25" s="1196"/>
      <c r="HG25" s="1196"/>
      <c r="HH25" s="1196"/>
      <c r="HI25" s="1196"/>
      <c r="HJ25" s="1196"/>
      <c r="HK25" s="1196"/>
      <c r="HL25" s="1196"/>
      <c r="HM25" s="1196"/>
      <c r="HN25" s="1196"/>
      <c r="HO25" s="1196"/>
      <c r="HP25" s="1196"/>
      <c r="HQ25" s="1196"/>
      <c r="HR25" s="1196"/>
      <c r="HS25" s="1196"/>
      <c r="HT25" s="1196"/>
      <c r="HU25" s="1196"/>
      <c r="HV25" s="1196"/>
      <c r="HW25" s="1196"/>
      <c r="HX25" s="1196"/>
      <c r="HY25" s="1196"/>
      <c r="HZ25" s="1196"/>
      <c r="IA25" s="1196"/>
      <c r="IB25" s="1196"/>
      <c r="IC25" s="1196"/>
      <c r="ID25" s="1196"/>
      <c r="IE25" s="1196"/>
      <c r="IF25" s="1196"/>
      <c r="IG25" s="1196"/>
      <c r="IH25" s="1196"/>
      <c r="II25" s="1196"/>
      <c r="IJ25" s="1196"/>
      <c r="IK25" s="1196"/>
      <c r="IL25" s="1196"/>
      <c r="IM25" s="1196"/>
      <c r="IN25" s="1196"/>
      <c r="IO25" s="1196"/>
      <c r="IP25" s="1196"/>
      <c r="IQ25" s="1196"/>
      <c r="IR25" s="1196"/>
      <c r="IS25" s="1196"/>
      <c r="IT25" s="1196"/>
      <c r="IU25" s="1196"/>
      <c r="IV25" s="1196"/>
    </row>
    <row r="26" spans="1:256" ht="15.75">
      <c r="A26" s="1196"/>
      <c r="B26" s="1198" t="str">
        <f>B$25&amp;"."&amp;ROW(B1)</f>
        <v>6.2.1</v>
      </c>
      <c r="C26" s="1205"/>
      <c r="D26" s="1085" t="str">
        <f>D25</f>
        <v>км</v>
      </c>
      <c r="E26" s="1206"/>
      <c r="F26" s="1207"/>
      <c r="G26" s="1206"/>
      <c r="H26" s="1206"/>
      <c r="I26" s="1207"/>
      <c r="J26" s="1207"/>
      <c r="K26" s="1200"/>
      <c r="L26" s="1200"/>
      <c r="M26" s="1200"/>
      <c r="N26" s="1196"/>
      <c r="O26" s="1196"/>
      <c r="P26" s="1196"/>
      <c r="Q26" s="1196"/>
      <c r="R26" s="1196"/>
      <c r="S26" s="1196"/>
      <c r="T26" s="1196"/>
      <c r="U26" s="1196"/>
      <c r="V26" s="1196"/>
      <c r="W26" s="1196"/>
      <c r="X26" s="1196"/>
      <c r="Y26" s="1196"/>
      <c r="Z26" s="1196"/>
      <c r="AA26" s="1196"/>
      <c r="AB26" s="1196"/>
      <c r="AC26" s="1196"/>
      <c r="AD26" s="1196"/>
      <c r="AE26" s="1196"/>
      <c r="AF26" s="1196"/>
      <c r="AG26" s="1196"/>
      <c r="AH26" s="1196"/>
      <c r="AI26" s="1196"/>
      <c r="AJ26" s="1196"/>
      <c r="AK26" s="1196"/>
      <c r="AL26" s="1196"/>
      <c r="AM26" s="1196"/>
      <c r="AN26" s="1196"/>
      <c r="AO26" s="1196"/>
      <c r="AP26" s="1196"/>
      <c r="AQ26" s="1196"/>
      <c r="AR26" s="1196"/>
      <c r="AS26" s="1196"/>
      <c r="AT26" s="1196"/>
      <c r="AU26" s="1196"/>
      <c r="AV26" s="1196"/>
      <c r="AW26" s="1196"/>
      <c r="AX26" s="1196"/>
      <c r="AY26" s="1196"/>
      <c r="AZ26" s="1196"/>
      <c r="BA26" s="1196"/>
      <c r="BB26" s="1196"/>
      <c r="BC26" s="1196"/>
      <c r="BD26" s="1196"/>
      <c r="BE26" s="1196"/>
      <c r="BF26" s="1196"/>
      <c r="BG26" s="1196"/>
      <c r="BH26" s="1196"/>
      <c r="BI26" s="1196"/>
      <c r="BJ26" s="1196"/>
      <c r="BK26" s="1196"/>
      <c r="BL26" s="1196"/>
      <c r="BM26" s="1196"/>
      <c r="BN26" s="1196"/>
      <c r="BO26" s="1196"/>
      <c r="BP26" s="1196"/>
      <c r="BQ26" s="1196"/>
      <c r="BR26" s="1196"/>
      <c r="BS26" s="1196"/>
      <c r="BT26" s="1196"/>
      <c r="BU26" s="1196"/>
      <c r="BV26" s="1196"/>
      <c r="BW26" s="1196"/>
      <c r="BX26" s="1196"/>
      <c r="BY26" s="1196"/>
      <c r="BZ26" s="1196"/>
      <c r="CA26" s="1196"/>
      <c r="CB26" s="1196"/>
      <c r="CC26" s="1196"/>
      <c r="CD26" s="1196"/>
      <c r="CE26" s="1196"/>
      <c r="CF26" s="1196"/>
      <c r="CG26" s="1196"/>
      <c r="CH26" s="1196"/>
      <c r="CI26" s="1196"/>
      <c r="CJ26" s="1196"/>
      <c r="CK26" s="1196"/>
      <c r="CL26" s="1196"/>
      <c r="CM26" s="1196"/>
      <c r="CN26" s="1196"/>
      <c r="CO26" s="1196"/>
      <c r="CP26" s="1196"/>
      <c r="CQ26" s="1196"/>
      <c r="CR26" s="1196"/>
      <c r="CS26" s="1196"/>
      <c r="CT26" s="1196"/>
      <c r="CU26" s="1196"/>
      <c r="CV26" s="1196"/>
      <c r="CW26" s="1196"/>
      <c r="CX26" s="1196"/>
      <c r="CY26" s="1196"/>
      <c r="CZ26" s="1196"/>
      <c r="DA26" s="1196"/>
      <c r="DB26" s="1196"/>
      <c r="DC26" s="1196"/>
      <c r="DD26" s="1196"/>
      <c r="DE26" s="1196"/>
      <c r="DF26" s="1196"/>
      <c r="DG26" s="1196"/>
      <c r="DH26" s="1196"/>
      <c r="DI26" s="1196"/>
      <c r="DJ26" s="1196"/>
      <c r="DK26" s="1196"/>
      <c r="DL26" s="1196"/>
      <c r="DM26" s="1196"/>
      <c r="DN26" s="1196"/>
      <c r="DO26" s="1196"/>
      <c r="DP26" s="1196"/>
      <c r="DQ26" s="1196"/>
      <c r="DR26" s="1196"/>
      <c r="DS26" s="1196"/>
      <c r="DT26" s="1196"/>
      <c r="DU26" s="1196"/>
      <c r="DV26" s="1196"/>
      <c r="DW26" s="1196"/>
      <c r="DX26" s="1196"/>
      <c r="DY26" s="1196"/>
      <c r="DZ26" s="1196"/>
      <c r="EA26" s="1196"/>
      <c r="EB26" s="1196"/>
      <c r="EC26" s="1196"/>
      <c r="ED26" s="1196"/>
      <c r="EE26" s="1196"/>
      <c r="EF26" s="1196"/>
      <c r="EG26" s="1196"/>
      <c r="EH26" s="1196"/>
      <c r="EI26" s="1196"/>
      <c r="EJ26" s="1196"/>
      <c r="EK26" s="1196"/>
      <c r="EL26" s="1196"/>
      <c r="EM26" s="1196"/>
      <c r="EN26" s="1196"/>
      <c r="EO26" s="1196"/>
      <c r="EP26" s="1196"/>
      <c r="EQ26" s="1196"/>
      <c r="ER26" s="1196"/>
      <c r="ES26" s="1196"/>
      <c r="ET26" s="1196"/>
      <c r="EU26" s="1196"/>
      <c r="EV26" s="1196"/>
      <c r="EW26" s="1196"/>
      <c r="EX26" s="1196"/>
      <c r="EY26" s="1196"/>
      <c r="EZ26" s="1196"/>
      <c r="FA26" s="1196"/>
      <c r="FB26" s="1196"/>
      <c r="FC26" s="1196"/>
      <c r="FD26" s="1196"/>
      <c r="FE26" s="1196"/>
      <c r="FF26" s="1196"/>
      <c r="FG26" s="1196"/>
      <c r="FH26" s="1196"/>
      <c r="FI26" s="1196"/>
      <c r="FJ26" s="1196"/>
      <c r="FK26" s="1196"/>
      <c r="FL26" s="1196"/>
      <c r="FM26" s="1196"/>
      <c r="FN26" s="1196"/>
      <c r="FO26" s="1196"/>
      <c r="FP26" s="1196"/>
      <c r="FQ26" s="1196"/>
      <c r="FR26" s="1196"/>
      <c r="FS26" s="1196"/>
      <c r="FT26" s="1196"/>
      <c r="FU26" s="1196"/>
      <c r="FV26" s="1196"/>
      <c r="FW26" s="1196"/>
      <c r="FX26" s="1196"/>
      <c r="FY26" s="1196"/>
      <c r="FZ26" s="1196"/>
      <c r="GA26" s="1196"/>
      <c r="GB26" s="1196"/>
      <c r="GC26" s="1196"/>
      <c r="GD26" s="1196"/>
      <c r="GE26" s="1196"/>
      <c r="GF26" s="1196"/>
      <c r="GG26" s="1196"/>
      <c r="GH26" s="1196"/>
      <c r="GI26" s="1196"/>
      <c r="GJ26" s="1196"/>
      <c r="GK26" s="1196"/>
      <c r="GL26" s="1196"/>
      <c r="GM26" s="1196"/>
      <c r="GN26" s="1196"/>
      <c r="GO26" s="1196"/>
      <c r="GP26" s="1196"/>
      <c r="GQ26" s="1196"/>
      <c r="GR26" s="1196"/>
      <c r="GS26" s="1196"/>
      <c r="GT26" s="1196"/>
      <c r="GU26" s="1196"/>
      <c r="GV26" s="1196"/>
      <c r="GW26" s="1196"/>
      <c r="GX26" s="1196"/>
      <c r="GY26" s="1196"/>
      <c r="GZ26" s="1196"/>
      <c r="HA26" s="1196"/>
      <c r="HB26" s="1196"/>
      <c r="HC26" s="1196"/>
      <c r="HD26" s="1196"/>
      <c r="HE26" s="1196"/>
      <c r="HF26" s="1196"/>
      <c r="HG26" s="1196"/>
      <c r="HH26" s="1196"/>
      <c r="HI26" s="1196"/>
      <c r="HJ26" s="1196"/>
      <c r="HK26" s="1196"/>
      <c r="HL26" s="1196"/>
      <c r="HM26" s="1196"/>
      <c r="HN26" s="1196"/>
      <c r="HO26" s="1196"/>
      <c r="HP26" s="1196"/>
      <c r="HQ26" s="1196"/>
      <c r="HR26" s="1196"/>
      <c r="HS26" s="1196"/>
      <c r="HT26" s="1196"/>
      <c r="HU26" s="1196"/>
      <c r="HV26" s="1196"/>
      <c r="HW26" s="1196"/>
      <c r="HX26" s="1196"/>
      <c r="HY26" s="1196"/>
      <c r="HZ26" s="1196"/>
      <c r="IA26" s="1196"/>
      <c r="IB26" s="1196"/>
      <c r="IC26" s="1196"/>
      <c r="ID26" s="1196"/>
      <c r="IE26" s="1196"/>
      <c r="IF26" s="1196"/>
      <c r="IG26" s="1196"/>
      <c r="IH26" s="1196"/>
      <c r="II26" s="1196"/>
      <c r="IJ26" s="1196"/>
      <c r="IK26" s="1196"/>
      <c r="IL26" s="1196"/>
      <c r="IM26" s="1196"/>
      <c r="IN26" s="1196"/>
      <c r="IO26" s="1196"/>
      <c r="IP26" s="1196"/>
      <c r="IQ26" s="1196"/>
      <c r="IR26" s="1196"/>
      <c r="IS26" s="1196"/>
      <c r="IT26" s="1196"/>
      <c r="IU26" s="1196"/>
      <c r="IV26" s="1196"/>
    </row>
    <row r="27" spans="1:256" ht="15.75">
      <c r="A27" s="1196"/>
      <c r="B27" s="1198" t="str">
        <f>B$25&amp;"."&amp;ROW(B2)</f>
        <v>6.2.2</v>
      </c>
      <c r="C27" s="1205"/>
      <c r="D27" s="1085" t="str">
        <f>D26</f>
        <v>км</v>
      </c>
      <c r="E27" s="1206"/>
      <c r="F27" s="1207"/>
      <c r="G27" s="1206"/>
      <c r="H27" s="1206"/>
      <c r="I27" s="1207"/>
      <c r="J27" s="1207"/>
      <c r="K27" s="1200"/>
      <c r="L27" s="1200"/>
      <c r="M27" s="1200"/>
      <c r="N27" s="1196"/>
      <c r="O27" s="1196"/>
      <c r="P27" s="1196"/>
      <c r="Q27" s="1196"/>
      <c r="R27" s="1196"/>
      <c r="S27" s="1196"/>
      <c r="T27" s="1196"/>
      <c r="U27" s="1196"/>
      <c r="V27" s="1196"/>
      <c r="W27" s="1196"/>
      <c r="X27" s="1196"/>
      <c r="Y27" s="1196"/>
      <c r="Z27" s="1196"/>
      <c r="AA27" s="1196"/>
      <c r="AB27" s="1196"/>
      <c r="AC27" s="1196"/>
      <c r="AD27" s="1196"/>
      <c r="AE27" s="1196"/>
      <c r="AF27" s="1196"/>
      <c r="AG27" s="1196"/>
      <c r="AH27" s="1196"/>
      <c r="AI27" s="1196"/>
      <c r="AJ27" s="1196"/>
      <c r="AK27" s="1196"/>
      <c r="AL27" s="1196"/>
      <c r="AM27" s="1196"/>
      <c r="AN27" s="1196"/>
      <c r="AO27" s="1196"/>
      <c r="AP27" s="1196"/>
      <c r="AQ27" s="1196"/>
      <c r="AR27" s="1196"/>
      <c r="AS27" s="1196"/>
      <c r="AT27" s="1196"/>
      <c r="AU27" s="1196"/>
      <c r="AV27" s="1196"/>
      <c r="AW27" s="1196"/>
      <c r="AX27" s="1196"/>
      <c r="AY27" s="1196"/>
      <c r="AZ27" s="1196"/>
      <c r="BA27" s="1196"/>
      <c r="BB27" s="1196"/>
      <c r="BC27" s="1196"/>
      <c r="BD27" s="1196"/>
      <c r="BE27" s="1196"/>
      <c r="BF27" s="1196"/>
      <c r="BG27" s="1196"/>
      <c r="BH27" s="1196"/>
      <c r="BI27" s="1196"/>
      <c r="BJ27" s="1196"/>
      <c r="BK27" s="1196"/>
      <c r="BL27" s="1196"/>
      <c r="BM27" s="1196"/>
      <c r="BN27" s="1196"/>
      <c r="BO27" s="1196"/>
      <c r="BP27" s="1196"/>
      <c r="BQ27" s="1196"/>
      <c r="BR27" s="1196"/>
      <c r="BS27" s="1196"/>
      <c r="BT27" s="1196"/>
      <c r="BU27" s="1196"/>
      <c r="BV27" s="1196"/>
      <c r="BW27" s="1196"/>
      <c r="BX27" s="1196"/>
      <c r="BY27" s="1196"/>
      <c r="BZ27" s="1196"/>
      <c r="CA27" s="1196"/>
      <c r="CB27" s="1196"/>
      <c r="CC27" s="1196"/>
      <c r="CD27" s="1196"/>
      <c r="CE27" s="1196"/>
      <c r="CF27" s="1196"/>
      <c r="CG27" s="1196"/>
      <c r="CH27" s="1196"/>
      <c r="CI27" s="1196"/>
      <c r="CJ27" s="1196"/>
      <c r="CK27" s="1196"/>
      <c r="CL27" s="1196"/>
      <c r="CM27" s="1196"/>
      <c r="CN27" s="1196"/>
      <c r="CO27" s="1196"/>
      <c r="CP27" s="1196"/>
      <c r="CQ27" s="1196"/>
      <c r="CR27" s="1196"/>
      <c r="CS27" s="1196"/>
      <c r="CT27" s="1196"/>
      <c r="CU27" s="1196"/>
      <c r="CV27" s="1196"/>
      <c r="CW27" s="1196"/>
      <c r="CX27" s="1196"/>
      <c r="CY27" s="1196"/>
      <c r="CZ27" s="1196"/>
      <c r="DA27" s="1196"/>
      <c r="DB27" s="1196"/>
      <c r="DC27" s="1196"/>
      <c r="DD27" s="1196"/>
      <c r="DE27" s="1196"/>
      <c r="DF27" s="1196"/>
      <c r="DG27" s="1196"/>
      <c r="DH27" s="1196"/>
      <c r="DI27" s="1196"/>
      <c r="DJ27" s="1196"/>
      <c r="DK27" s="1196"/>
      <c r="DL27" s="1196"/>
      <c r="DM27" s="1196"/>
      <c r="DN27" s="1196"/>
      <c r="DO27" s="1196"/>
      <c r="DP27" s="1196"/>
      <c r="DQ27" s="1196"/>
      <c r="DR27" s="1196"/>
      <c r="DS27" s="1196"/>
      <c r="DT27" s="1196"/>
      <c r="DU27" s="1196"/>
      <c r="DV27" s="1196"/>
      <c r="DW27" s="1196"/>
      <c r="DX27" s="1196"/>
      <c r="DY27" s="1196"/>
      <c r="DZ27" s="1196"/>
      <c r="EA27" s="1196"/>
      <c r="EB27" s="1196"/>
      <c r="EC27" s="1196"/>
      <c r="ED27" s="1196"/>
      <c r="EE27" s="1196"/>
      <c r="EF27" s="1196"/>
      <c r="EG27" s="1196"/>
      <c r="EH27" s="1196"/>
      <c r="EI27" s="1196"/>
      <c r="EJ27" s="1196"/>
      <c r="EK27" s="1196"/>
      <c r="EL27" s="1196"/>
      <c r="EM27" s="1196"/>
      <c r="EN27" s="1196"/>
      <c r="EO27" s="1196"/>
      <c r="EP27" s="1196"/>
      <c r="EQ27" s="1196"/>
      <c r="ER27" s="1196"/>
      <c r="ES27" s="1196"/>
      <c r="ET27" s="1196"/>
      <c r="EU27" s="1196"/>
      <c r="EV27" s="1196"/>
      <c r="EW27" s="1196"/>
      <c r="EX27" s="1196"/>
      <c r="EY27" s="1196"/>
      <c r="EZ27" s="1196"/>
      <c r="FA27" s="1196"/>
      <c r="FB27" s="1196"/>
      <c r="FC27" s="1196"/>
      <c r="FD27" s="1196"/>
      <c r="FE27" s="1196"/>
      <c r="FF27" s="1196"/>
      <c r="FG27" s="1196"/>
      <c r="FH27" s="1196"/>
      <c r="FI27" s="1196"/>
      <c r="FJ27" s="1196"/>
      <c r="FK27" s="1196"/>
      <c r="FL27" s="1196"/>
      <c r="FM27" s="1196"/>
      <c r="FN27" s="1196"/>
      <c r="FO27" s="1196"/>
      <c r="FP27" s="1196"/>
      <c r="FQ27" s="1196"/>
      <c r="FR27" s="1196"/>
      <c r="FS27" s="1196"/>
      <c r="FT27" s="1196"/>
      <c r="FU27" s="1196"/>
      <c r="FV27" s="1196"/>
      <c r="FW27" s="1196"/>
      <c r="FX27" s="1196"/>
      <c r="FY27" s="1196"/>
      <c r="FZ27" s="1196"/>
      <c r="GA27" s="1196"/>
      <c r="GB27" s="1196"/>
      <c r="GC27" s="1196"/>
      <c r="GD27" s="1196"/>
      <c r="GE27" s="1196"/>
      <c r="GF27" s="1196"/>
      <c r="GG27" s="1196"/>
      <c r="GH27" s="1196"/>
      <c r="GI27" s="1196"/>
      <c r="GJ27" s="1196"/>
      <c r="GK27" s="1196"/>
      <c r="GL27" s="1196"/>
      <c r="GM27" s="1196"/>
      <c r="GN27" s="1196"/>
      <c r="GO27" s="1196"/>
      <c r="GP27" s="1196"/>
      <c r="GQ27" s="1196"/>
      <c r="GR27" s="1196"/>
      <c r="GS27" s="1196"/>
      <c r="GT27" s="1196"/>
      <c r="GU27" s="1196"/>
      <c r="GV27" s="1196"/>
      <c r="GW27" s="1196"/>
      <c r="GX27" s="1196"/>
      <c r="GY27" s="1196"/>
      <c r="GZ27" s="1196"/>
      <c r="HA27" s="1196"/>
      <c r="HB27" s="1196"/>
      <c r="HC27" s="1196"/>
      <c r="HD27" s="1196"/>
      <c r="HE27" s="1196"/>
      <c r="HF27" s="1196"/>
      <c r="HG27" s="1196"/>
      <c r="HH27" s="1196"/>
      <c r="HI27" s="1196"/>
      <c r="HJ27" s="1196"/>
      <c r="HK27" s="1196"/>
      <c r="HL27" s="1196"/>
      <c r="HM27" s="1196"/>
      <c r="HN27" s="1196"/>
      <c r="HO27" s="1196"/>
      <c r="HP27" s="1196"/>
      <c r="HQ27" s="1196"/>
      <c r="HR27" s="1196"/>
      <c r="HS27" s="1196"/>
      <c r="HT27" s="1196"/>
      <c r="HU27" s="1196"/>
      <c r="HV27" s="1196"/>
      <c r="HW27" s="1196"/>
      <c r="HX27" s="1196"/>
      <c r="HY27" s="1196"/>
      <c r="HZ27" s="1196"/>
      <c r="IA27" s="1196"/>
      <c r="IB27" s="1196"/>
      <c r="IC27" s="1196"/>
      <c r="ID27" s="1196"/>
      <c r="IE27" s="1196"/>
      <c r="IF27" s="1196"/>
      <c r="IG27" s="1196"/>
      <c r="IH27" s="1196"/>
      <c r="II27" s="1196"/>
      <c r="IJ27" s="1196"/>
      <c r="IK27" s="1196"/>
      <c r="IL27" s="1196"/>
      <c r="IM27" s="1196"/>
      <c r="IN27" s="1196"/>
      <c r="IO27" s="1196"/>
      <c r="IP27" s="1196"/>
      <c r="IQ27" s="1196"/>
      <c r="IR27" s="1196"/>
      <c r="IS27" s="1196"/>
      <c r="IT27" s="1196"/>
      <c r="IU27" s="1196"/>
      <c r="IV27" s="1196"/>
    </row>
    <row r="28" spans="1:256" ht="15.75">
      <c r="A28" s="1196"/>
      <c r="B28" s="865"/>
      <c r="C28" s="32" t="s">
        <v>696</v>
      </c>
      <c r="D28" s="32"/>
      <c r="E28" s="32"/>
      <c r="F28" s="32"/>
      <c r="G28" s="32"/>
      <c r="H28" s="32"/>
      <c r="I28" s="32"/>
      <c r="J28" s="32"/>
      <c r="K28" s="1208"/>
      <c r="L28" s="1208"/>
      <c r="M28" s="1208"/>
      <c r="N28" s="1196"/>
      <c r="O28" s="1196"/>
      <c r="P28" s="1196"/>
      <c r="Q28" s="1196"/>
      <c r="R28" s="1196"/>
      <c r="S28" s="1196"/>
      <c r="T28" s="1196"/>
      <c r="U28" s="1196"/>
      <c r="V28" s="1196"/>
      <c r="W28" s="1196"/>
      <c r="X28" s="1196"/>
      <c r="Y28" s="1196"/>
      <c r="Z28" s="1196"/>
      <c r="AA28" s="1196"/>
      <c r="AB28" s="1196"/>
      <c r="AC28" s="1196"/>
      <c r="AD28" s="1196"/>
      <c r="AE28" s="1196"/>
      <c r="AF28" s="1196"/>
      <c r="AG28" s="1196"/>
      <c r="AH28" s="1196"/>
      <c r="AI28" s="1196"/>
      <c r="AJ28" s="1196"/>
      <c r="AK28" s="1196"/>
      <c r="AL28" s="1196"/>
      <c r="AM28" s="1196"/>
      <c r="AN28" s="1196"/>
      <c r="AO28" s="1196"/>
      <c r="AP28" s="1196"/>
      <c r="AQ28" s="1196"/>
      <c r="AR28" s="1196"/>
      <c r="AS28" s="1196"/>
      <c r="AT28" s="1196"/>
      <c r="AU28" s="1196"/>
      <c r="AV28" s="1196"/>
      <c r="AW28" s="1196"/>
      <c r="AX28" s="1196"/>
      <c r="AY28" s="1196"/>
      <c r="AZ28" s="1196"/>
      <c r="BA28" s="1196"/>
      <c r="BB28" s="1196"/>
      <c r="BC28" s="1196"/>
      <c r="BD28" s="1196"/>
      <c r="BE28" s="1196"/>
      <c r="BF28" s="1196"/>
      <c r="BG28" s="1196"/>
      <c r="BH28" s="1196"/>
      <c r="BI28" s="1196"/>
      <c r="BJ28" s="1196"/>
      <c r="BK28" s="1196"/>
      <c r="BL28" s="1196"/>
      <c r="BM28" s="1196"/>
      <c r="BN28" s="1196"/>
      <c r="BO28" s="1196"/>
      <c r="BP28" s="1196"/>
      <c r="BQ28" s="1196"/>
      <c r="BR28" s="1196"/>
      <c r="BS28" s="1196"/>
      <c r="BT28" s="1196"/>
      <c r="BU28" s="1196"/>
      <c r="BV28" s="1196"/>
      <c r="BW28" s="1196"/>
      <c r="BX28" s="1196"/>
      <c r="BY28" s="1196"/>
      <c r="BZ28" s="1196"/>
      <c r="CA28" s="1196"/>
      <c r="CB28" s="1196"/>
      <c r="CC28" s="1196"/>
      <c r="CD28" s="1196"/>
      <c r="CE28" s="1196"/>
      <c r="CF28" s="1196"/>
      <c r="CG28" s="1196"/>
      <c r="CH28" s="1196"/>
      <c r="CI28" s="1196"/>
      <c r="CJ28" s="1196"/>
      <c r="CK28" s="1196"/>
      <c r="CL28" s="1196"/>
      <c r="CM28" s="1196"/>
      <c r="CN28" s="1196"/>
      <c r="CO28" s="1196"/>
      <c r="CP28" s="1196"/>
      <c r="CQ28" s="1196"/>
      <c r="CR28" s="1196"/>
      <c r="CS28" s="1196"/>
      <c r="CT28" s="1196"/>
      <c r="CU28" s="1196"/>
      <c r="CV28" s="1196"/>
      <c r="CW28" s="1196"/>
      <c r="CX28" s="1196"/>
      <c r="CY28" s="1196"/>
      <c r="CZ28" s="1196"/>
      <c r="DA28" s="1196"/>
      <c r="DB28" s="1196"/>
      <c r="DC28" s="1196"/>
      <c r="DD28" s="1196"/>
      <c r="DE28" s="1196"/>
      <c r="DF28" s="1196"/>
      <c r="DG28" s="1196"/>
      <c r="DH28" s="1196"/>
      <c r="DI28" s="1196"/>
      <c r="DJ28" s="1196"/>
      <c r="DK28" s="1196"/>
      <c r="DL28" s="1196"/>
      <c r="DM28" s="1196"/>
      <c r="DN28" s="1196"/>
      <c r="DO28" s="1196"/>
      <c r="DP28" s="1196"/>
      <c r="DQ28" s="1196"/>
      <c r="DR28" s="1196"/>
      <c r="DS28" s="1196"/>
      <c r="DT28" s="1196"/>
      <c r="DU28" s="1196"/>
      <c r="DV28" s="1196"/>
      <c r="DW28" s="1196"/>
      <c r="DX28" s="1196"/>
      <c r="DY28" s="1196"/>
      <c r="DZ28" s="1196"/>
      <c r="EA28" s="1196"/>
      <c r="EB28" s="1196"/>
      <c r="EC28" s="1196"/>
      <c r="ED28" s="1196"/>
      <c r="EE28" s="1196"/>
      <c r="EF28" s="1196"/>
      <c r="EG28" s="1196"/>
      <c r="EH28" s="1196"/>
      <c r="EI28" s="1196"/>
      <c r="EJ28" s="1196"/>
      <c r="EK28" s="1196"/>
      <c r="EL28" s="1196"/>
      <c r="EM28" s="1196"/>
      <c r="EN28" s="1196"/>
      <c r="EO28" s="1196"/>
      <c r="EP28" s="1196"/>
      <c r="EQ28" s="1196"/>
      <c r="ER28" s="1196"/>
      <c r="ES28" s="1196"/>
      <c r="ET28" s="1196"/>
      <c r="EU28" s="1196"/>
      <c r="EV28" s="1196"/>
      <c r="EW28" s="1196"/>
      <c r="EX28" s="1196"/>
      <c r="EY28" s="1196"/>
      <c r="EZ28" s="1196"/>
      <c r="FA28" s="1196"/>
      <c r="FB28" s="1196"/>
      <c r="FC28" s="1196"/>
      <c r="FD28" s="1196"/>
      <c r="FE28" s="1196"/>
      <c r="FF28" s="1196"/>
      <c r="FG28" s="1196"/>
      <c r="FH28" s="1196"/>
      <c r="FI28" s="1196"/>
      <c r="FJ28" s="1196"/>
      <c r="FK28" s="1196"/>
      <c r="FL28" s="1196"/>
      <c r="FM28" s="1196"/>
      <c r="FN28" s="1196"/>
      <c r="FO28" s="1196"/>
      <c r="FP28" s="1196"/>
      <c r="FQ28" s="1196"/>
      <c r="FR28" s="1196"/>
      <c r="FS28" s="1196"/>
      <c r="FT28" s="1196"/>
      <c r="FU28" s="1196"/>
      <c r="FV28" s="1196"/>
      <c r="FW28" s="1196"/>
      <c r="FX28" s="1196"/>
      <c r="FY28" s="1196"/>
      <c r="FZ28" s="1196"/>
      <c r="GA28" s="1196"/>
      <c r="GB28" s="1196"/>
      <c r="GC28" s="1196"/>
      <c r="GD28" s="1196"/>
      <c r="GE28" s="1196"/>
      <c r="GF28" s="1196"/>
      <c r="GG28" s="1196"/>
      <c r="GH28" s="1196"/>
      <c r="GI28" s="1196"/>
      <c r="GJ28" s="1196"/>
      <c r="GK28" s="1196"/>
      <c r="GL28" s="1196"/>
      <c r="GM28" s="1196"/>
      <c r="GN28" s="1196"/>
      <c r="GO28" s="1196"/>
      <c r="GP28" s="1196"/>
      <c r="GQ28" s="1196"/>
      <c r="GR28" s="1196"/>
      <c r="GS28" s="1196"/>
      <c r="GT28" s="1196"/>
      <c r="GU28" s="1196"/>
      <c r="GV28" s="1196"/>
      <c r="GW28" s="1196"/>
      <c r="GX28" s="1196"/>
      <c r="GY28" s="1196"/>
      <c r="GZ28" s="1196"/>
      <c r="HA28" s="1196"/>
      <c r="HB28" s="1196"/>
      <c r="HC28" s="1196"/>
      <c r="HD28" s="1196"/>
      <c r="HE28" s="1196"/>
      <c r="HF28" s="1196"/>
      <c r="HG28" s="1196"/>
      <c r="HH28" s="1196"/>
      <c r="HI28" s="1196"/>
      <c r="HJ28" s="1196"/>
      <c r="HK28" s="1196"/>
      <c r="HL28" s="1196"/>
      <c r="HM28" s="1196"/>
      <c r="HN28" s="1196"/>
      <c r="HO28" s="1196"/>
      <c r="HP28" s="1196"/>
      <c r="HQ28" s="1196"/>
      <c r="HR28" s="1196"/>
      <c r="HS28" s="1196"/>
      <c r="HT28" s="1196"/>
      <c r="HU28" s="1196"/>
      <c r="HV28" s="1196"/>
      <c r="HW28" s="1196"/>
      <c r="HX28" s="1196"/>
      <c r="HY28" s="1196"/>
      <c r="HZ28" s="1196"/>
      <c r="IA28" s="1196"/>
      <c r="IB28" s="1196"/>
      <c r="IC28" s="1196"/>
      <c r="ID28" s="1196"/>
      <c r="IE28" s="1196"/>
      <c r="IF28" s="1196"/>
      <c r="IG28" s="1196"/>
      <c r="IH28" s="1196"/>
      <c r="II28" s="1196"/>
      <c r="IJ28" s="1196"/>
      <c r="IK28" s="1196"/>
      <c r="IL28" s="1196"/>
      <c r="IM28" s="1196"/>
      <c r="IN28" s="1196"/>
      <c r="IO28" s="1196"/>
      <c r="IP28" s="1196"/>
      <c r="IQ28" s="1196"/>
      <c r="IR28" s="1196"/>
      <c r="IS28" s="1196"/>
      <c r="IT28" s="1196"/>
      <c r="IU28" s="1196"/>
      <c r="IV28" s="1196"/>
    </row>
    <row r="29" spans="1:256" ht="15.75">
      <c r="A29" s="1196"/>
      <c r="B29" s="1198">
        <v>7</v>
      </c>
      <c r="C29" s="1109" t="s">
        <v>1070</v>
      </c>
      <c r="D29" s="1085" t="s">
        <v>20</v>
      </c>
      <c r="E29" s="1199" t="s">
        <v>236</v>
      </c>
      <c r="F29" s="1199" t="s">
        <v>236</v>
      </c>
      <c r="G29" s="1199" t="s">
        <v>236</v>
      </c>
      <c r="H29" s="1199" t="s">
        <v>236</v>
      </c>
      <c r="I29" s="1199" t="s">
        <v>236</v>
      </c>
      <c r="J29" s="1199" t="s">
        <v>236</v>
      </c>
      <c r="K29" s="1200">
        <v>49</v>
      </c>
      <c r="L29" s="1200">
        <v>49</v>
      </c>
      <c r="M29" s="1200">
        <v>45</v>
      </c>
      <c r="N29" s="1196"/>
      <c r="O29" s="1196"/>
      <c r="P29" s="1196"/>
      <c r="Q29" s="1196"/>
      <c r="R29" s="1196"/>
      <c r="S29" s="1196"/>
      <c r="T29" s="1196"/>
      <c r="U29" s="1196"/>
      <c r="V29" s="1196"/>
      <c r="W29" s="1196"/>
      <c r="X29" s="1196"/>
      <c r="Y29" s="1196"/>
      <c r="Z29" s="1196"/>
      <c r="AA29" s="1196"/>
      <c r="AB29" s="1196"/>
      <c r="AC29" s="1196"/>
      <c r="AD29" s="1196"/>
      <c r="AE29" s="1196"/>
      <c r="AF29" s="1196"/>
      <c r="AG29" s="1196"/>
      <c r="AH29" s="1196"/>
      <c r="AI29" s="1196"/>
      <c r="AJ29" s="1196"/>
      <c r="AK29" s="1196"/>
      <c r="AL29" s="1196"/>
      <c r="AM29" s="1196"/>
      <c r="AN29" s="1196"/>
      <c r="AO29" s="1196"/>
      <c r="AP29" s="1196"/>
      <c r="AQ29" s="1196"/>
      <c r="AR29" s="1196"/>
      <c r="AS29" s="1196"/>
      <c r="AT29" s="1196"/>
      <c r="AU29" s="1196"/>
      <c r="AV29" s="1196"/>
      <c r="AW29" s="1196"/>
      <c r="AX29" s="1196"/>
      <c r="AY29" s="1196"/>
      <c r="AZ29" s="1196"/>
      <c r="BA29" s="1196"/>
      <c r="BB29" s="1196"/>
      <c r="BC29" s="1196"/>
      <c r="BD29" s="1196"/>
      <c r="BE29" s="1196"/>
      <c r="BF29" s="1196"/>
      <c r="BG29" s="1196"/>
      <c r="BH29" s="1196"/>
      <c r="BI29" s="1196"/>
      <c r="BJ29" s="1196"/>
      <c r="BK29" s="1196"/>
      <c r="BL29" s="1196"/>
      <c r="BM29" s="1196"/>
      <c r="BN29" s="1196"/>
      <c r="BO29" s="1196"/>
      <c r="BP29" s="1196"/>
      <c r="BQ29" s="1196"/>
      <c r="BR29" s="1196"/>
      <c r="BS29" s="1196"/>
      <c r="BT29" s="1196"/>
      <c r="BU29" s="1196"/>
      <c r="BV29" s="1196"/>
      <c r="BW29" s="1196"/>
      <c r="BX29" s="1196"/>
      <c r="BY29" s="1196"/>
      <c r="BZ29" s="1196"/>
      <c r="CA29" s="1196"/>
      <c r="CB29" s="1196"/>
      <c r="CC29" s="1196"/>
      <c r="CD29" s="1196"/>
      <c r="CE29" s="1196"/>
      <c r="CF29" s="1196"/>
      <c r="CG29" s="1196"/>
      <c r="CH29" s="1196"/>
      <c r="CI29" s="1196"/>
      <c r="CJ29" s="1196"/>
      <c r="CK29" s="1196"/>
      <c r="CL29" s="1196"/>
      <c r="CM29" s="1196"/>
      <c r="CN29" s="1196"/>
      <c r="CO29" s="1196"/>
      <c r="CP29" s="1196"/>
      <c r="CQ29" s="1196"/>
      <c r="CR29" s="1196"/>
      <c r="CS29" s="1196"/>
      <c r="CT29" s="1196"/>
      <c r="CU29" s="1196"/>
      <c r="CV29" s="1196"/>
      <c r="CW29" s="1196"/>
      <c r="CX29" s="1196"/>
      <c r="CY29" s="1196"/>
      <c r="CZ29" s="1196"/>
      <c r="DA29" s="1196"/>
      <c r="DB29" s="1196"/>
      <c r="DC29" s="1196"/>
      <c r="DD29" s="1196"/>
      <c r="DE29" s="1196"/>
      <c r="DF29" s="1196"/>
      <c r="DG29" s="1196"/>
      <c r="DH29" s="1196"/>
      <c r="DI29" s="1196"/>
      <c r="DJ29" s="1196"/>
      <c r="DK29" s="1196"/>
      <c r="DL29" s="1196"/>
      <c r="DM29" s="1196"/>
      <c r="DN29" s="1196"/>
      <c r="DO29" s="1196"/>
      <c r="DP29" s="1196"/>
      <c r="DQ29" s="1196"/>
      <c r="DR29" s="1196"/>
      <c r="DS29" s="1196"/>
      <c r="DT29" s="1196"/>
      <c r="DU29" s="1196"/>
      <c r="DV29" s="1196"/>
      <c r="DW29" s="1196"/>
      <c r="DX29" s="1196"/>
      <c r="DY29" s="1196"/>
      <c r="DZ29" s="1196"/>
      <c r="EA29" s="1196"/>
      <c r="EB29" s="1196"/>
      <c r="EC29" s="1196"/>
      <c r="ED29" s="1196"/>
      <c r="EE29" s="1196"/>
      <c r="EF29" s="1196"/>
      <c r="EG29" s="1196"/>
      <c r="EH29" s="1196"/>
      <c r="EI29" s="1196"/>
      <c r="EJ29" s="1196"/>
      <c r="EK29" s="1196"/>
      <c r="EL29" s="1196"/>
      <c r="EM29" s="1196"/>
      <c r="EN29" s="1196"/>
      <c r="EO29" s="1196"/>
      <c r="EP29" s="1196"/>
      <c r="EQ29" s="1196"/>
      <c r="ER29" s="1196"/>
      <c r="ES29" s="1196"/>
      <c r="ET29" s="1196"/>
      <c r="EU29" s="1196"/>
      <c r="EV29" s="1196"/>
      <c r="EW29" s="1196"/>
      <c r="EX29" s="1196"/>
      <c r="EY29" s="1196"/>
      <c r="EZ29" s="1196"/>
      <c r="FA29" s="1196"/>
      <c r="FB29" s="1196"/>
      <c r="FC29" s="1196"/>
      <c r="FD29" s="1196"/>
      <c r="FE29" s="1196"/>
      <c r="FF29" s="1196"/>
      <c r="FG29" s="1196"/>
      <c r="FH29" s="1196"/>
      <c r="FI29" s="1196"/>
      <c r="FJ29" s="1196"/>
      <c r="FK29" s="1196"/>
      <c r="FL29" s="1196"/>
      <c r="FM29" s="1196"/>
      <c r="FN29" s="1196"/>
      <c r="FO29" s="1196"/>
      <c r="FP29" s="1196"/>
      <c r="FQ29" s="1196"/>
      <c r="FR29" s="1196"/>
      <c r="FS29" s="1196"/>
      <c r="FT29" s="1196"/>
      <c r="FU29" s="1196"/>
      <c r="FV29" s="1196"/>
      <c r="FW29" s="1196"/>
      <c r="FX29" s="1196"/>
      <c r="FY29" s="1196"/>
      <c r="FZ29" s="1196"/>
      <c r="GA29" s="1196"/>
      <c r="GB29" s="1196"/>
      <c r="GC29" s="1196"/>
      <c r="GD29" s="1196"/>
      <c r="GE29" s="1196"/>
      <c r="GF29" s="1196"/>
      <c r="GG29" s="1196"/>
      <c r="GH29" s="1196"/>
      <c r="GI29" s="1196"/>
      <c r="GJ29" s="1196"/>
      <c r="GK29" s="1196"/>
      <c r="GL29" s="1196"/>
      <c r="GM29" s="1196"/>
      <c r="GN29" s="1196"/>
      <c r="GO29" s="1196"/>
      <c r="GP29" s="1196"/>
      <c r="GQ29" s="1196"/>
      <c r="GR29" s="1196"/>
      <c r="GS29" s="1196"/>
      <c r="GT29" s="1196"/>
      <c r="GU29" s="1196"/>
      <c r="GV29" s="1196"/>
      <c r="GW29" s="1196"/>
      <c r="GX29" s="1196"/>
      <c r="GY29" s="1196"/>
      <c r="GZ29" s="1196"/>
      <c r="HA29" s="1196"/>
      <c r="HB29" s="1196"/>
      <c r="HC29" s="1196"/>
      <c r="HD29" s="1196"/>
      <c r="HE29" s="1196"/>
      <c r="HF29" s="1196"/>
      <c r="HG29" s="1196"/>
      <c r="HH29" s="1196"/>
      <c r="HI29" s="1196"/>
      <c r="HJ29" s="1196"/>
      <c r="HK29" s="1196"/>
      <c r="HL29" s="1196"/>
      <c r="HM29" s="1196"/>
      <c r="HN29" s="1196"/>
      <c r="HO29" s="1196"/>
      <c r="HP29" s="1196"/>
      <c r="HQ29" s="1196"/>
      <c r="HR29" s="1196"/>
      <c r="HS29" s="1196"/>
      <c r="HT29" s="1196"/>
      <c r="HU29" s="1196"/>
      <c r="HV29" s="1196"/>
      <c r="HW29" s="1196"/>
      <c r="HX29" s="1196"/>
      <c r="HY29" s="1196"/>
      <c r="HZ29" s="1196"/>
      <c r="IA29" s="1196"/>
      <c r="IB29" s="1196"/>
      <c r="IC29" s="1196"/>
      <c r="ID29" s="1196"/>
      <c r="IE29" s="1196"/>
      <c r="IF29" s="1196"/>
      <c r="IG29" s="1196"/>
      <c r="IH29" s="1196"/>
      <c r="II29" s="1196"/>
      <c r="IJ29" s="1196"/>
      <c r="IK29" s="1196"/>
      <c r="IL29" s="1196"/>
      <c r="IM29" s="1196"/>
      <c r="IN29" s="1196"/>
      <c r="IO29" s="1196"/>
      <c r="IP29" s="1196"/>
      <c r="IQ29" s="1196"/>
      <c r="IR29" s="1196"/>
      <c r="IS29" s="1196"/>
      <c r="IT29" s="1196"/>
      <c r="IU29" s="1196"/>
      <c r="IV29" s="1196"/>
    </row>
    <row r="30" spans="1:256" ht="15.75">
      <c r="A30" s="1196"/>
      <c r="B30" s="1198">
        <v>8</v>
      </c>
      <c r="C30" s="1109" t="s">
        <v>1071</v>
      </c>
      <c r="D30" s="1085" t="s">
        <v>20</v>
      </c>
      <c r="E30" s="1199" t="s">
        <v>236</v>
      </c>
      <c r="F30" s="1199" t="s">
        <v>236</v>
      </c>
      <c r="G30" s="1199" t="s">
        <v>236</v>
      </c>
      <c r="H30" s="1199" t="s">
        <v>236</v>
      </c>
      <c r="I30" s="1199" t="s">
        <v>236</v>
      </c>
      <c r="J30" s="1199" t="s">
        <v>236</v>
      </c>
      <c r="K30" s="1200">
        <v>14</v>
      </c>
      <c r="L30" s="1200">
        <v>14</v>
      </c>
      <c r="M30" s="1200">
        <v>14</v>
      </c>
      <c r="N30" s="1196"/>
      <c r="O30" s="1196"/>
      <c r="P30" s="1196"/>
      <c r="Q30" s="1196"/>
      <c r="R30" s="1196"/>
      <c r="S30" s="1196"/>
      <c r="T30" s="1196"/>
      <c r="U30" s="1196"/>
      <c r="V30" s="1196"/>
      <c r="W30" s="1196"/>
      <c r="X30" s="1196"/>
      <c r="Y30" s="1196"/>
      <c r="Z30" s="1196"/>
      <c r="AA30" s="1196"/>
      <c r="AB30" s="1196"/>
      <c r="AC30" s="1196"/>
      <c r="AD30" s="1196"/>
      <c r="AE30" s="1196"/>
      <c r="AF30" s="1196"/>
      <c r="AG30" s="1196"/>
      <c r="AH30" s="1196"/>
      <c r="AI30" s="1196"/>
      <c r="AJ30" s="1196"/>
      <c r="AK30" s="1196"/>
      <c r="AL30" s="1196"/>
      <c r="AM30" s="1196"/>
      <c r="AN30" s="1196"/>
      <c r="AO30" s="1196"/>
      <c r="AP30" s="1196"/>
      <c r="AQ30" s="1196"/>
      <c r="AR30" s="1196"/>
      <c r="AS30" s="1196"/>
      <c r="AT30" s="1196"/>
      <c r="AU30" s="1196"/>
      <c r="AV30" s="1196"/>
      <c r="AW30" s="1196"/>
      <c r="AX30" s="1196"/>
      <c r="AY30" s="1196"/>
      <c r="AZ30" s="1196"/>
      <c r="BA30" s="1196"/>
      <c r="BB30" s="1196"/>
      <c r="BC30" s="1196"/>
      <c r="BD30" s="1196"/>
      <c r="BE30" s="1196"/>
      <c r="BF30" s="1196"/>
      <c r="BG30" s="1196"/>
      <c r="BH30" s="1196"/>
      <c r="BI30" s="1196"/>
      <c r="BJ30" s="1196"/>
      <c r="BK30" s="1196"/>
      <c r="BL30" s="1196"/>
      <c r="BM30" s="1196"/>
      <c r="BN30" s="1196"/>
      <c r="BO30" s="1196"/>
      <c r="BP30" s="1196"/>
      <c r="BQ30" s="1196"/>
      <c r="BR30" s="1196"/>
      <c r="BS30" s="1196"/>
      <c r="BT30" s="1196"/>
      <c r="BU30" s="1196"/>
      <c r="BV30" s="1196"/>
      <c r="BW30" s="1196"/>
      <c r="BX30" s="1196"/>
      <c r="BY30" s="1196"/>
      <c r="BZ30" s="1196"/>
      <c r="CA30" s="1196"/>
      <c r="CB30" s="1196"/>
      <c r="CC30" s="1196"/>
      <c r="CD30" s="1196"/>
      <c r="CE30" s="1196"/>
      <c r="CF30" s="1196"/>
      <c r="CG30" s="1196"/>
      <c r="CH30" s="1196"/>
      <c r="CI30" s="1196"/>
      <c r="CJ30" s="1196"/>
      <c r="CK30" s="1196"/>
      <c r="CL30" s="1196"/>
      <c r="CM30" s="1196"/>
      <c r="CN30" s="1196"/>
      <c r="CO30" s="1196"/>
      <c r="CP30" s="1196"/>
      <c r="CQ30" s="1196"/>
      <c r="CR30" s="1196"/>
      <c r="CS30" s="1196"/>
      <c r="CT30" s="1196"/>
      <c r="CU30" s="1196"/>
      <c r="CV30" s="1196"/>
      <c r="CW30" s="1196"/>
      <c r="CX30" s="1196"/>
      <c r="CY30" s="1196"/>
      <c r="CZ30" s="1196"/>
      <c r="DA30" s="1196"/>
      <c r="DB30" s="1196"/>
      <c r="DC30" s="1196"/>
      <c r="DD30" s="1196"/>
      <c r="DE30" s="1196"/>
      <c r="DF30" s="1196"/>
      <c r="DG30" s="1196"/>
      <c r="DH30" s="1196"/>
      <c r="DI30" s="1196"/>
      <c r="DJ30" s="1196"/>
      <c r="DK30" s="1196"/>
      <c r="DL30" s="1196"/>
      <c r="DM30" s="1196"/>
      <c r="DN30" s="1196"/>
      <c r="DO30" s="1196"/>
      <c r="DP30" s="1196"/>
      <c r="DQ30" s="1196"/>
      <c r="DR30" s="1196"/>
      <c r="DS30" s="1196"/>
      <c r="DT30" s="1196"/>
      <c r="DU30" s="1196"/>
      <c r="DV30" s="1196"/>
      <c r="DW30" s="1196"/>
      <c r="DX30" s="1196"/>
      <c r="DY30" s="1196"/>
      <c r="DZ30" s="1196"/>
      <c r="EA30" s="1196"/>
      <c r="EB30" s="1196"/>
      <c r="EC30" s="1196"/>
      <c r="ED30" s="1196"/>
      <c r="EE30" s="1196"/>
      <c r="EF30" s="1196"/>
      <c r="EG30" s="1196"/>
      <c r="EH30" s="1196"/>
      <c r="EI30" s="1196"/>
      <c r="EJ30" s="1196"/>
      <c r="EK30" s="1196"/>
      <c r="EL30" s="1196"/>
      <c r="EM30" s="1196"/>
      <c r="EN30" s="1196"/>
      <c r="EO30" s="1196"/>
      <c r="EP30" s="1196"/>
      <c r="EQ30" s="1196"/>
      <c r="ER30" s="1196"/>
      <c r="ES30" s="1196"/>
      <c r="ET30" s="1196"/>
      <c r="EU30" s="1196"/>
      <c r="EV30" s="1196"/>
      <c r="EW30" s="1196"/>
      <c r="EX30" s="1196"/>
      <c r="EY30" s="1196"/>
      <c r="EZ30" s="1196"/>
      <c r="FA30" s="1196"/>
      <c r="FB30" s="1196"/>
      <c r="FC30" s="1196"/>
      <c r="FD30" s="1196"/>
      <c r="FE30" s="1196"/>
      <c r="FF30" s="1196"/>
      <c r="FG30" s="1196"/>
      <c r="FH30" s="1196"/>
      <c r="FI30" s="1196"/>
      <c r="FJ30" s="1196"/>
      <c r="FK30" s="1196"/>
      <c r="FL30" s="1196"/>
      <c r="FM30" s="1196"/>
      <c r="FN30" s="1196"/>
      <c r="FO30" s="1196"/>
      <c r="FP30" s="1196"/>
      <c r="FQ30" s="1196"/>
      <c r="FR30" s="1196"/>
      <c r="FS30" s="1196"/>
      <c r="FT30" s="1196"/>
      <c r="FU30" s="1196"/>
      <c r="FV30" s="1196"/>
      <c r="FW30" s="1196"/>
      <c r="FX30" s="1196"/>
      <c r="FY30" s="1196"/>
      <c r="FZ30" s="1196"/>
      <c r="GA30" s="1196"/>
      <c r="GB30" s="1196"/>
      <c r="GC30" s="1196"/>
      <c r="GD30" s="1196"/>
      <c r="GE30" s="1196"/>
      <c r="GF30" s="1196"/>
      <c r="GG30" s="1196"/>
      <c r="GH30" s="1196"/>
      <c r="GI30" s="1196"/>
      <c r="GJ30" s="1196"/>
      <c r="GK30" s="1196"/>
      <c r="GL30" s="1196"/>
      <c r="GM30" s="1196"/>
      <c r="GN30" s="1196"/>
      <c r="GO30" s="1196"/>
      <c r="GP30" s="1196"/>
      <c r="GQ30" s="1196"/>
      <c r="GR30" s="1196"/>
      <c r="GS30" s="1196"/>
      <c r="GT30" s="1196"/>
      <c r="GU30" s="1196"/>
      <c r="GV30" s="1196"/>
      <c r="GW30" s="1196"/>
      <c r="GX30" s="1196"/>
      <c r="GY30" s="1196"/>
      <c r="GZ30" s="1196"/>
      <c r="HA30" s="1196"/>
      <c r="HB30" s="1196"/>
      <c r="HC30" s="1196"/>
      <c r="HD30" s="1196"/>
      <c r="HE30" s="1196"/>
      <c r="HF30" s="1196"/>
      <c r="HG30" s="1196"/>
      <c r="HH30" s="1196"/>
      <c r="HI30" s="1196"/>
      <c r="HJ30" s="1196"/>
      <c r="HK30" s="1196"/>
      <c r="HL30" s="1196"/>
      <c r="HM30" s="1196"/>
      <c r="HN30" s="1196"/>
      <c r="HO30" s="1196"/>
      <c r="HP30" s="1196"/>
      <c r="HQ30" s="1196"/>
      <c r="HR30" s="1196"/>
      <c r="HS30" s="1196"/>
      <c r="HT30" s="1196"/>
      <c r="HU30" s="1196"/>
      <c r="HV30" s="1196"/>
      <c r="HW30" s="1196"/>
      <c r="HX30" s="1196"/>
      <c r="HY30" s="1196"/>
      <c r="HZ30" s="1196"/>
      <c r="IA30" s="1196"/>
      <c r="IB30" s="1196"/>
      <c r="IC30" s="1196"/>
      <c r="ID30" s="1196"/>
      <c r="IE30" s="1196"/>
      <c r="IF30" s="1196"/>
      <c r="IG30" s="1196"/>
      <c r="IH30" s="1196"/>
      <c r="II30" s="1196"/>
      <c r="IJ30" s="1196"/>
      <c r="IK30" s="1196"/>
      <c r="IL30" s="1196"/>
      <c r="IM30" s="1196"/>
      <c r="IN30" s="1196"/>
      <c r="IO30" s="1196"/>
      <c r="IP30" s="1196"/>
      <c r="IQ30" s="1196"/>
      <c r="IR30" s="1196"/>
      <c r="IS30" s="1196"/>
      <c r="IT30" s="1196"/>
      <c r="IU30" s="1196"/>
      <c r="IV30" s="1196"/>
    </row>
    <row r="31" spans="1:256" ht="31.5">
      <c r="A31" s="1196"/>
      <c r="B31" s="1198">
        <v>9</v>
      </c>
      <c r="C31" s="1109" t="s">
        <v>1072</v>
      </c>
      <c r="D31" s="1085" t="s">
        <v>229</v>
      </c>
      <c r="E31" s="1199" t="s">
        <v>236</v>
      </c>
      <c r="F31" s="1199" t="s">
        <v>236</v>
      </c>
      <c r="G31" s="1199" t="s">
        <v>236</v>
      </c>
      <c r="H31" s="1199" t="s">
        <v>236</v>
      </c>
      <c r="I31" s="1199" t="s">
        <v>236</v>
      </c>
      <c r="J31" s="1199" t="s">
        <v>236</v>
      </c>
      <c r="K31" s="1200">
        <v>1</v>
      </c>
      <c r="L31" s="1200">
        <v>1</v>
      </c>
      <c r="M31" s="1200">
        <v>1</v>
      </c>
      <c r="N31" s="1196"/>
      <c r="O31" s="1196"/>
      <c r="P31" s="1196"/>
      <c r="Q31" s="1196"/>
      <c r="R31" s="1196"/>
      <c r="S31" s="1196"/>
      <c r="T31" s="1196"/>
      <c r="U31" s="1196"/>
      <c r="V31" s="1196"/>
      <c r="W31" s="1196"/>
      <c r="X31" s="1196"/>
      <c r="Y31" s="1196"/>
      <c r="Z31" s="1196"/>
      <c r="AA31" s="1196"/>
      <c r="AB31" s="1196"/>
      <c r="AC31" s="1196"/>
      <c r="AD31" s="1196"/>
      <c r="AE31" s="1196"/>
      <c r="AF31" s="1196"/>
      <c r="AG31" s="1196"/>
      <c r="AH31" s="1196"/>
      <c r="AI31" s="1196"/>
      <c r="AJ31" s="1196"/>
      <c r="AK31" s="1196"/>
      <c r="AL31" s="1196"/>
      <c r="AM31" s="1196"/>
      <c r="AN31" s="1196"/>
      <c r="AO31" s="1196"/>
      <c r="AP31" s="1196"/>
      <c r="AQ31" s="1196"/>
      <c r="AR31" s="1196"/>
      <c r="AS31" s="1196"/>
      <c r="AT31" s="1196"/>
      <c r="AU31" s="1196"/>
      <c r="AV31" s="1196"/>
      <c r="AW31" s="1196"/>
      <c r="AX31" s="1196"/>
      <c r="AY31" s="1196"/>
      <c r="AZ31" s="1196"/>
      <c r="BA31" s="1196"/>
      <c r="BB31" s="1196"/>
      <c r="BC31" s="1196"/>
      <c r="BD31" s="1196"/>
      <c r="BE31" s="1196"/>
      <c r="BF31" s="1196"/>
      <c r="BG31" s="1196"/>
      <c r="BH31" s="1196"/>
      <c r="BI31" s="1196"/>
      <c r="BJ31" s="1196"/>
      <c r="BK31" s="1196"/>
      <c r="BL31" s="1196"/>
      <c r="BM31" s="1196"/>
      <c r="BN31" s="1196"/>
      <c r="BO31" s="1196"/>
      <c r="BP31" s="1196"/>
      <c r="BQ31" s="1196"/>
      <c r="BR31" s="1196"/>
      <c r="BS31" s="1196"/>
      <c r="BT31" s="1196"/>
      <c r="BU31" s="1196"/>
      <c r="BV31" s="1196"/>
      <c r="BW31" s="1196"/>
      <c r="BX31" s="1196"/>
      <c r="BY31" s="1196"/>
      <c r="BZ31" s="1196"/>
      <c r="CA31" s="1196"/>
      <c r="CB31" s="1196"/>
      <c r="CC31" s="1196"/>
      <c r="CD31" s="1196"/>
      <c r="CE31" s="1196"/>
      <c r="CF31" s="1196"/>
      <c r="CG31" s="1196"/>
      <c r="CH31" s="1196"/>
      <c r="CI31" s="1196"/>
      <c r="CJ31" s="1196"/>
      <c r="CK31" s="1196"/>
      <c r="CL31" s="1196"/>
      <c r="CM31" s="1196"/>
      <c r="CN31" s="1196"/>
      <c r="CO31" s="1196"/>
      <c r="CP31" s="1196"/>
      <c r="CQ31" s="1196"/>
      <c r="CR31" s="1196"/>
      <c r="CS31" s="1196"/>
      <c r="CT31" s="1196"/>
      <c r="CU31" s="1196"/>
      <c r="CV31" s="1196"/>
      <c r="CW31" s="1196"/>
      <c r="CX31" s="1196"/>
      <c r="CY31" s="1196"/>
      <c r="CZ31" s="1196"/>
      <c r="DA31" s="1196"/>
      <c r="DB31" s="1196"/>
      <c r="DC31" s="1196"/>
      <c r="DD31" s="1196"/>
      <c r="DE31" s="1196"/>
      <c r="DF31" s="1196"/>
      <c r="DG31" s="1196"/>
      <c r="DH31" s="1196"/>
      <c r="DI31" s="1196"/>
      <c r="DJ31" s="1196"/>
      <c r="DK31" s="1196"/>
      <c r="DL31" s="1196"/>
      <c r="DM31" s="1196"/>
      <c r="DN31" s="1196"/>
      <c r="DO31" s="1196"/>
      <c r="DP31" s="1196"/>
      <c r="DQ31" s="1196"/>
      <c r="DR31" s="1196"/>
      <c r="DS31" s="1196"/>
      <c r="DT31" s="1196"/>
      <c r="DU31" s="1196"/>
      <c r="DV31" s="1196"/>
      <c r="DW31" s="1196"/>
      <c r="DX31" s="1196"/>
      <c r="DY31" s="1196"/>
      <c r="DZ31" s="1196"/>
      <c r="EA31" s="1196"/>
      <c r="EB31" s="1196"/>
      <c r="EC31" s="1196"/>
      <c r="ED31" s="1196"/>
      <c r="EE31" s="1196"/>
      <c r="EF31" s="1196"/>
      <c r="EG31" s="1196"/>
      <c r="EH31" s="1196"/>
      <c r="EI31" s="1196"/>
      <c r="EJ31" s="1196"/>
      <c r="EK31" s="1196"/>
      <c r="EL31" s="1196"/>
      <c r="EM31" s="1196"/>
      <c r="EN31" s="1196"/>
      <c r="EO31" s="1196"/>
      <c r="EP31" s="1196"/>
      <c r="EQ31" s="1196"/>
      <c r="ER31" s="1196"/>
      <c r="ES31" s="1196"/>
      <c r="ET31" s="1196"/>
      <c r="EU31" s="1196"/>
      <c r="EV31" s="1196"/>
      <c r="EW31" s="1196"/>
      <c r="EX31" s="1196"/>
      <c r="EY31" s="1196"/>
      <c r="EZ31" s="1196"/>
      <c r="FA31" s="1196"/>
      <c r="FB31" s="1196"/>
      <c r="FC31" s="1196"/>
      <c r="FD31" s="1196"/>
      <c r="FE31" s="1196"/>
      <c r="FF31" s="1196"/>
      <c r="FG31" s="1196"/>
      <c r="FH31" s="1196"/>
      <c r="FI31" s="1196"/>
      <c r="FJ31" s="1196"/>
      <c r="FK31" s="1196"/>
      <c r="FL31" s="1196"/>
      <c r="FM31" s="1196"/>
      <c r="FN31" s="1196"/>
      <c r="FO31" s="1196"/>
      <c r="FP31" s="1196"/>
      <c r="FQ31" s="1196"/>
      <c r="FR31" s="1196"/>
      <c r="FS31" s="1196"/>
      <c r="FT31" s="1196"/>
      <c r="FU31" s="1196"/>
      <c r="FV31" s="1196"/>
      <c r="FW31" s="1196"/>
      <c r="FX31" s="1196"/>
      <c r="FY31" s="1196"/>
      <c r="FZ31" s="1196"/>
      <c r="GA31" s="1196"/>
      <c r="GB31" s="1196"/>
      <c r="GC31" s="1196"/>
      <c r="GD31" s="1196"/>
      <c r="GE31" s="1196"/>
      <c r="GF31" s="1196"/>
      <c r="GG31" s="1196"/>
      <c r="GH31" s="1196"/>
      <c r="GI31" s="1196"/>
      <c r="GJ31" s="1196"/>
      <c r="GK31" s="1196"/>
      <c r="GL31" s="1196"/>
      <c r="GM31" s="1196"/>
      <c r="GN31" s="1196"/>
      <c r="GO31" s="1196"/>
      <c r="GP31" s="1196"/>
      <c r="GQ31" s="1196"/>
      <c r="GR31" s="1196"/>
      <c r="GS31" s="1196"/>
      <c r="GT31" s="1196"/>
      <c r="GU31" s="1196"/>
      <c r="GV31" s="1196"/>
      <c r="GW31" s="1196"/>
      <c r="GX31" s="1196"/>
      <c r="GY31" s="1196"/>
      <c r="GZ31" s="1196"/>
      <c r="HA31" s="1196"/>
      <c r="HB31" s="1196"/>
      <c r="HC31" s="1196"/>
      <c r="HD31" s="1196"/>
      <c r="HE31" s="1196"/>
      <c r="HF31" s="1196"/>
      <c r="HG31" s="1196"/>
      <c r="HH31" s="1196"/>
      <c r="HI31" s="1196"/>
      <c r="HJ31" s="1196"/>
      <c r="HK31" s="1196"/>
      <c r="HL31" s="1196"/>
      <c r="HM31" s="1196"/>
      <c r="HN31" s="1196"/>
      <c r="HO31" s="1196"/>
      <c r="HP31" s="1196"/>
      <c r="HQ31" s="1196"/>
      <c r="HR31" s="1196"/>
      <c r="HS31" s="1196"/>
      <c r="HT31" s="1196"/>
      <c r="HU31" s="1196"/>
      <c r="HV31" s="1196"/>
      <c r="HW31" s="1196"/>
      <c r="HX31" s="1196"/>
      <c r="HY31" s="1196"/>
      <c r="HZ31" s="1196"/>
      <c r="IA31" s="1196"/>
      <c r="IB31" s="1196"/>
      <c r="IC31" s="1196"/>
      <c r="ID31" s="1196"/>
      <c r="IE31" s="1196"/>
      <c r="IF31" s="1196"/>
      <c r="IG31" s="1196"/>
      <c r="IH31" s="1196"/>
      <c r="II31" s="1196"/>
      <c r="IJ31" s="1196"/>
      <c r="IK31" s="1196"/>
      <c r="IL31" s="1196"/>
      <c r="IM31" s="1196"/>
      <c r="IN31" s="1196"/>
      <c r="IO31" s="1196"/>
      <c r="IP31" s="1196"/>
      <c r="IQ31" s="1196"/>
      <c r="IR31" s="1196"/>
      <c r="IS31" s="1196"/>
      <c r="IT31" s="1196"/>
      <c r="IU31" s="1196"/>
      <c r="IV31" s="1196"/>
    </row>
    <row r="32" spans="1:256" ht="15.75">
      <c r="A32" s="1196"/>
      <c r="B32" s="1198">
        <v>10</v>
      </c>
      <c r="C32" s="1109" t="s">
        <v>1068</v>
      </c>
      <c r="D32" s="1085" t="s">
        <v>229</v>
      </c>
      <c r="E32" s="1199" t="s">
        <v>236</v>
      </c>
      <c r="F32" s="1199" t="s">
        <v>236</v>
      </c>
      <c r="G32" s="1199" t="s">
        <v>236</v>
      </c>
      <c r="H32" s="1199" t="s">
        <v>236</v>
      </c>
      <c r="I32" s="1199" t="s">
        <v>236</v>
      </c>
      <c r="J32" s="1199" t="s">
        <v>236</v>
      </c>
      <c r="K32" s="1200">
        <v>1</v>
      </c>
      <c r="L32" s="1200">
        <v>1</v>
      </c>
      <c r="M32" s="1200">
        <v>1</v>
      </c>
      <c r="N32" s="1196"/>
      <c r="O32" s="1196"/>
      <c r="P32" s="1196"/>
      <c r="Q32" s="1196"/>
      <c r="R32" s="1196"/>
      <c r="S32" s="1196"/>
      <c r="T32" s="1196"/>
      <c r="U32" s="1196"/>
      <c r="V32" s="1196"/>
      <c r="W32" s="1196"/>
      <c r="X32" s="1196"/>
      <c r="Y32" s="1196"/>
      <c r="Z32" s="1196"/>
      <c r="AA32" s="1196"/>
      <c r="AB32" s="1196"/>
      <c r="AC32" s="1196"/>
      <c r="AD32" s="1196"/>
      <c r="AE32" s="1196"/>
      <c r="AF32" s="1196"/>
      <c r="AG32" s="1196"/>
      <c r="AH32" s="1196"/>
      <c r="AI32" s="1196"/>
      <c r="AJ32" s="1196"/>
      <c r="AK32" s="1196"/>
      <c r="AL32" s="1196"/>
      <c r="AM32" s="1196"/>
      <c r="AN32" s="1196"/>
      <c r="AO32" s="1196"/>
      <c r="AP32" s="1196"/>
      <c r="AQ32" s="1196"/>
      <c r="AR32" s="1196"/>
      <c r="AS32" s="1196"/>
      <c r="AT32" s="1196"/>
      <c r="AU32" s="1196"/>
      <c r="AV32" s="1196"/>
      <c r="AW32" s="1196"/>
      <c r="AX32" s="1196"/>
      <c r="AY32" s="1196"/>
      <c r="AZ32" s="1196"/>
      <c r="BA32" s="1196"/>
      <c r="BB32" s="1196"/>
      <c r="BC32" s="1196"/>
      <c r="BD32" s="1196"/>
      <c r="BE32" s="1196"/>
      <c r="BF32" s="1196"/>
      <c r="BG32" s="1196"/>
      <c r="BH32" s="1196"/>
      <c r="BI32" s="1196"/>
      <c r="BJ32" s="1196"/>
      <c r="BK32" s="1196"/>
      <c r="BL32" s="1196"/>
      <c r="BM32" s="1196"/>
      <c r="BN32" s="1196"/>
      <c r="BO32" s="1196"/>
      <c r="BP32" s="1196"/>
      <c r="BQ32" s="1196"/>
      <c r="BR32" s="1196"/>
      <c r="BS32" s="1196"/>
      <c r="BT32" s="1196"/>
      <c r="BU32" s="1196"/>
      <c r="BV32" s="1196"/>
      <c r="BW32" s="1196"/>
      <c r="BX32" s="1196"/>
      <c r="BY32" s="1196"/>
      <c r="BZ32" s="1196"/>
      <c r="CA32" s="1196"/>
      <c r="CB32" s="1196"/>
      <c r="CC32" s="1196"/>
      <c r="CD32" s="1196"/>
      <c r="CE32" s="1196"/>
      <c r="CF32" s="1196"/>
      <c r="CG32" s="1196"/>
      <c r="CH32" s="1196"/>
      <c r="CI32" s="1196"/>
      <c r="CJ32" s="1196"/>
      <c r="CK32" s="1196"/>
      <c r="CL32" s="1196"/>
      <c r="CM32" s="1196"/>
      <c r="CN32" s="1196"/>
      <c r="CO32" s="1196"/>
      <c r="CP32" s="1196"/>
      <c r="CQ32" s="1196"/>
      <c r="CR32" s="1196"/>
      <c r="CS32" s="1196"/>
      <c r="CT32" s="1196"/>
      <c r="CU32" s="1196"/>
      <c r="CV32" s="1196"/>
      <c r="CW32" s="1196"/>
      <c r="CX32" s="1196"/>
      <c r="CY32" s="1196"/>
      <c r="CZ32" s="1196"/>
      <c r="DA32" s="1196"/>
      <c r="DB32" s="1196"/>
      <c r="DC32" s="1196"/>
      <c r="DD32" s="1196"/>
      <c r="DE32" s="1196"/>
      <c r="DF32" s="1196"/>
      <c r="DG32" s="1196"/>
      <c r="DH32" s="1196"/>
      <c r="DI32" s="1196"/>
      <c r="DJ32" s="1196"/>
      <c r="DK32" s="1196"/>
      <c r="DL32" s="1196"/>
      <c r="DM32" s="1196"/>
      <c r="DN32" s="1196"/>
      <c r="DO32" s="1196"/>
      <c r="DP32" s="1196"/>
      <c r="DQ32" s="1196"/>
      <c r="DR32" s="1196"/>
      <c r="DS32" s="1196"/>
      <c r="DT32" s="1196"/>
      <c r="DU32" s="1196"/>
      <c r="DV32" s="1196"/>
      <c r="DW32" s="1196"/>
      <c r="DX32" s="1196"/>
      <c r="DY32" s="1196"/>
      <c r="DZ32" s="1196"/>
      <c r="EA32" s="1196"/>
      <c r="EB32" s="1196"/>
      <c r="EC32" s="1196"/>
      <c r="ED32" s="1196"/>
      <c r="EE32" s="1196"/>
      <c r="EF32" s="1196"/>
      <c r="EG32" s="1196"/>
      <c r="EH32" s="1196"/>
      <c r="EI32" s="1196"/>
      <c r="EJ32" s="1196"/>
      <c r="EK32" s="1196"/>
      <c r="EL32" s="1196"/>
      <c r="EM32" s="1196"/>
      <c r="EN32" s="1196"/>
      <c r="EO32" s="1196"/>
      <c r="EP32" s="1196"/>
      <c r="EQ32" s="1196"/>
      <c r="ER32" s="1196"/>
      <c r="ES32" s="1196"/>
      <c r="ET32" s="1196"/>
      <c r="EU32" s="1196"/>
      <c r="EV32" s="1196"/>
      <c r="EW32" s="1196"/>
      <c r="EX32" s="1196"/>
      <c r="EY32" s="1196"/>
      <c r="EZ32" s="1196"/>
      <c r="FA32" s="1196"/>
      <c r="FB32" s="1196"/>
      <c r="FC32" s="1196"/>
      <c r="FD32" s="1196"/>
      <c r="FE32" s="1196"/>
      <c r="FF32" s="1196"/>
      <c r="FG32" s="1196"/>
      <c r="FH32" s="1196"/>
      <c r="FI32" s="1196"/>
      <c r="FJ32" s="1196"/>
      <c r="FK32" s="1196"/>
      <c r="FL32" s="1196"/>
      <c r="FM32" s="1196"/>
      <c r="FN32" s="1196"/>
      <c r="FO32" s="1196"/>
      <c r="FP32" s="1196"/>
      <c r="FQ32" s="1196"/>
      <c r="FR32" s="1196"/>
      <c r="FS32" s="1196"/>
      <c r="FT32" s="1196"/>
      <c r="FU32" s="1196"/>
      <c r="FV32" s="1196"/>
      <c r="FW32" s="1196"/>
      <c r="FX32" s="1196"/>
      <c r="FY32" s="1196"/>
      <c r="FZ32" s="1196"/>
      <c r="GA32" s="1196"/>
      <c r="GB32" s="1196"/>
      <c r="GC32" s="1196"/>
      <c r="GD32" s="1196"/>
      <c r="GE32" s="1196"/>
      <c r="GF32" s="1196"/>
      <c r="GG32" s="1196"/>
      <c r="GH32" s="1196"/>
      <c r="GI32" s="1196"/>
      <c r="GJ32" s="1196"/>
      <c r="GK32" s="1196"/>
      <c r="GL32" s="1196"/>
      <c r="GM32" s="1196"/>
      <c r="GN32" s="1196"/>
      <c r="GO32" s="1196"/>
      <c r="GP32" s="1196"/>
      <c r="GQ32" s="1196"/>
      <c r="GR32" s="1196"/>
      <c r="GS32" s="1196"/>
      <c r="GT32" s="1196"/>
      <c r="GU32" s="1196"/>
      <c r="GV32" s="1196"/>
      <c r="GW32" s="1196"/>
      <c r="GX32" s="1196"/>
      <c r="GY32" s="1196"/>
      <c r="GZ32" s="1196"/>
      <c r="HA32" s="1196"/>
      <c r="HB32" s="1196"/>
      <c r="HC32" s="1196"/>
      <c r="HD32" s="1196"/>
      <c r="HE32" s="1196"/>
      <c r="HF32" s="1196"/>
      <c r="HG32" s="1196"/>
      <c r="HH32" s="1196"/>
      <c r="HI32" s="1196"/>
      <c r="HJ32" s="1196"/>
      <c r="HK32" s="1196"/>
      <c r="HL32" s="1196"/>
      <c r="HM32" s="1196"/>
      <c r="HN32" s="1196"/>
      <c r="HO32" s="1196"/>
      <c r="HP32" s="1196"/>
      <c r="HQ32" s="1196"/>
      <c r="HR32" s="1196"/>
      <c r="HS32" s="1196"/>
      <c r="HT32" s="1196"/>
      <c r="HU32" s="1196"/>
      <c r="HV32" s="1196"/>
      <c r="HW32" s="1196"/>
      <c r="HX32" s="1196"/>
      <c r="HY32" s="1196"/>
      <c r="HZ32" s="1196"/>
      <c r="IA32" s="1196"/>
      <c r="IB32" s="1196"/>
      <c r="IC32" s="1196"/>
      <c r="ID32" s="1196"/>
      <c r="IE32" s="1196"/>
      <c r="IF32" s="1196"/>
      <c r="IG32" s="1196"/>
      <c r="IH32" s="1196"/>
      <c r="II32" s="1196"/>
      <c r="IJ32" s="1196"/>
      <c r="IK32" s="1196"/>
      <c r="IL32" s="1196"/>
      <c r="IM32" s="1196"/>
      <c r="IN32" s="1196"/>
      <c r="IO32" s="1196"/>
      <c r="IP32" s="1196"/>
      <c r="IQ32" s="1196"/>
      <c r="IR32" s="1196"/>
      <c r="IS32" s="1196"/>
      <c r="IT32" s="1196"/>
      <c r="IU32" s="1196"/>
      <c r="IV32" s="1196"/>
    </row>
    <row r="33" spans="1:256" ht="15.75">
      <c r="A33" s="1196"/>
      <c r="B33" s="1198">
        <v>11</v>
      </c>
      <c r="C33" s="1109" t="s">
        <v>1069</v>
      </c>
      <c r="D33" s="1085" t="s">
        <v>229</v>
      </c>
      <c r="E33" s="1199" t="s">
        <v>236</v>
      </c>
      <c r="F33" s="1199" t="s">
        <v>236</v>
      </c>
      <c r="G33" s="1199" t="s">
        <v>236</v>
      </c>
      <c r="H33" s="1199" t="s">
        <v>236</v>
      </c>
      <c r="I33" s="1199" t="s">
        <v>236</v>
      </c>
      <c r="J33" s="1199" t="s">
        <v>236</v>
      </c>
      <c r="K33" s="1200"/>
      <c r="L33" s="1200"/>
      <c r="M33" s="1200"/>
      <c r="N33" s="1196"/>
      <c r="O33" s="1196"/>
      <c r="P33" s="1196"/>
      <c r="Q33" s="1196"/>
      <c r="R33" s="1196"/>
      <c r="S33" s="1196"/>
      <c r="T33" s="1196"/>
      <c r="U33" s="1196"/>
      <c r="V33" s="1196"/>
      <c r="W33" s="1196"/>
      <c r="X33" s="1196"/>
      <c r="Y33" s="1196"/>
      <c r="Z33" s="1196"/>
      <c r="AA33" s="1196"/>
      <c r="AB33" s="1196"/>
      <c r="AC33" s="1196"/>
      <c r="AD33" s="1196"/>
      <c r="AE33" s="1196"/>
      <c r="AF33" s="1196"/>
      <c r="AG33" s="1196"/>
      <c r="AH33" s="1196"/>
      <c r="AI33" s="1196"/>
      <c r="AJ33" s="1196"/>
      <c r="AK33" s="1196"/>
      <c r="AL33" s="1196"/>
      <c r="AM33" s="1196"/>
      <c r="AN33" s="1196"/>
      <c r="AO33" s="1196"/>
      <c r="AP33" s="1196"/>
      <c r="AQ33" s="1196"/>
      <c r="AR33" s="1196"/>
      <c r="AS33" s="1196"/>
      <c r="AT33" s="1196"/>
      <c r="AU33" s="1196"/>
      <c r="AV33" s="1196"/>
      <c r="AW33" s="1196"/>
      <c r="AX33" s="1196"/>
      <c r="AY33" s="1196"/>
      <c r="AZ33" s="1196"/>
      <c r="BA33" s="1196"/>
      <c r="BB33" s="1196"/>
      <c r="BC33" s="1196"/>
      <c r="BD33" s="1196"/>
      <c r="BE33" s="1196"/>
      <c r="BF33" s="1196"/>
      <c r="BG33" s="1196"/>
      <c r="BH33" s="1196"/>
      <c r="BI33" s="1196"/>
      <c r="BJ33" s="1196"/>
      <c r="BK33" s="1196"/>
      <c r="BL33" s="1196"/>
      <c r="BM33" s="1196"/>
      <c r="BN33" s="1196"/>
      <c r="BO33" s="1196"/>
      <c r="BP33" s="1196"/>
      <c r="BQ33" s="1196"/>
      <c r="BR33" s="1196"/>
      <c r="BS33" s="1196"/>
      <c r="BT33" s="1196"/>
      <c r="BU33" s="1196"/>
      <c r="BV33" s="1196"/>
      <c r="BW33" s="1196"/>
      <c r="BX33" s="1196"/>
      <c r="BY33" s="1196"/>
      <c r="BZ33" s="1196"/>
      <c r="CA33" s="1196"/>
      <c r="CB33" s="1196"/>
      <c r="CC33" s="1196"/>
      <c r="CD33" s="1196"/>
      <c r="CE33" s="1196"/>
      <c r="CF33" s="1196"/>
      <c r="CG33" s="1196"/>
      <c r="CH33" s="1196"/>
      <c r="CI33" s="1196"/>
      <c r="CJ33" s="1196"/>
      <c r="CK33" s="1196"/>
      <c r="CL33" s="1196"/>
      <c r="CM33" s="1196"/>
      <c r="CN33" s="1196"/>
      <c r="CO33" s="1196"/>
      <c r="CP33" s="1196"/>
      <c r="CQ33" s="1196"/>
      <c r="CR33" s="1196"/>
      <c r="CS33" s="1196"/>
      <c r="CT33" s="1196"/>
      <c r="CU33" s="1196"/>
      <c r="CV33" s="1196"/>
      <c r="CW33" s="1196"/>
      <c r="CX33" s="1196"/>
      <c r="CY33" s="1196"/>
      <c r="CZ33" s="1196"/>
      <c r="DA33" s="1196"/>
      <c r="DB33" s="1196"/>
      <c r="DC33" s="1196"/>
      <c r="DD33" s="1196"/>
      <c r="DE33" s="1196"/>
      <c r="DF33" s="1196"/>
      <c r="DG33" s="1196"/>
      <c r="DH33" s="1196"/>
      <c r="DI33" s="1196"/>
      <c r="DJ33" s="1196"/>
      <c r="DK33" s="1196"/>
      <c r="DL33" s="1196"/>
      <c r="DM33" s="1196"/>
      <c r="DN33" s="1196"/>
      <c r="DO33" s="1196"/>
      <c r="DP33" s="1196"/>
      <c r="DQ33" s="1196"/>
      <c r="DR33" s="1196"/>
      <c r="DS33" s="1196"/>
      <c r="DT33" s="1196"/>
      <c r="DU33" s="1196"/>
      <c r="DV33" s="1196"/>
      <c r="DW33" s="1196"/>
      <c r="DX33" s="1196"/>
      <c r="DY33" s="1196"/>
      <c r="DZ33" s="1196"/>
      <c r="EA33" s="1196"/>
      <c r="EB33" s="1196"/>
      <c r="EC33" s="1196"/>
      <c r="ED33" s="1196"/>
      <c r="EE33" s="1196"/>
      <c r="EF33" s="1196"/>
      <c r="EG33" s="1196"/>
      <c r="EH33" s="1196"/>
      <c r="EI33" s="1196"/>
      <c r="EJ33" s="1196"/>
      <c r="EK33" s="1196"/>
      <c r="EL33" s="1196"/>
      <c r="EM33" s="1196"/>
      <c r="EN33" s="1196"/>
      <c r="EO33" s="1196"/>
      <c r="EP33" s="1196"/>
      <c r="EQ33" s="1196"/>
      <c r="ER33" s="1196"/>
      <c r="ES33" s="1196"/>
      <c r="ET33" s="1196"/>
      <c r="EU33" s="1196"/>
      <c r="EV33" s="1196"/>
      <c r="EW33" s="1196"/>
      <c r="EX33" s="1196"/>
      <c r="EY33" s="1196"/>
      <c r="EZ33" s="1196"/>
      <c r="FA33" s="1196"/>
      <c r="FB33" s="1196"/>
      <c r="FC33" s="1196"/>
      <c r="FD33" s="1196"/>
      <c r="FE33" s="1196"/>
      <c r="FF33" s="1196"/>
      <c r="FG33" s="1196"/>
      <c r="FH33" s="1196"/>
      <c r="FI33" s="1196"/>
      <c r="FJ33" s="1196"/>
      <c r="FK33" s="1196"/>
      <c r="FL33" s="1196"/>
      <c r="FM33" s="1196"/>
      <c r="FN33" s="1196"/>
      <c r="FO33" s="1196"/>
      <c r="FP33" s="1196"/>
      <c r="FQ33" s="1196"/>
      <c r="FR33" s="1196"/>
      <c r="FS33" s="1196"/>
      <c r="FT33" s="1196"/>
      <c r="FU33" s="1196"/>
      <c r="FV33" s="1196"/>
      <c r="FW33" s="1196"/>
      <c r="FX33" s="1196"/>
      <c r="FY33" s="1196"/>
      <c r="FZ33" s="1196"/>
      <c r="GA33" s="1196"/>
      <c r="GB33" s="1196"/>
      <c r="GC33" s="1196"/>
      <c r="GD33" s="1196"/>
      <c r="GE33" s="1196"/>
      <c r="GF33" s="1196"/>
      <c r="GG33" s="1196"/>
      <c r="GH33" s="1196"/>
      <c r="GI33" s="1196"/>
      <c r="GJ33" s="1196"/>
      <c r="GK33" s="1196"/>
      <c r="GL33" s="1196"/>
      <c r="GM33" s="1196"/>
      <c r="GN33" s="1196"/>
      <c r="GO33" s="1196"/>
      <c r="GP33" s="1196"/>
      <c r="GQ33" s="1196"/>
      <c r="GR33" s="1196"/>
      <c r="GS33" s="1196"/>
      <c r="GT33" s="1196"/>
      <c r="GU33" s="1196"/>
      <c r="GV33" s="1196"/>
      <c r="GW33" s="1196"/>
      <c r="GX33" s="1196"/>
      <c r="GY33" s="1196"/>
      <c r="GZ33" s="1196"/>
      <c r="HA33" s="1196"/>
      <c r="HB33" s="1196"/>
      <c r="HC33" s="1196"/>
      <c r="HD33" s="1196"/>
      <c r="HE33" s="1196"/>
      <c r="HF33" s="1196"/>
      <c r="HG33" s="1196"/>
      <c r="HH33" s="1196"/>
      <c r="HI33" s="1196"/>
      <c r="HJ33" s="1196"/>
      <c r="HK33" s="1196"/>
      <c r="HL33" s="1196"/>
      <c r="HM33" s="1196"/>
      <c r="HN33" s="1196"/>
      <c r="HO33" s="1196"/>
      <c r="HP33" s="1196"/>
      <c r="HQ33" s="1196"/>
      <c r="HR33" s="1196"/>
      <c r="HS33" s="1196"/>
      <c r="HT33" s="1196"/>
      <c r="HU33" s="1196"/>
      <c r="HV33" s="1196"/>
      <c r="HW33" s="1196"/>
      <c r="HX33" s="1196"/>
      <c r="HY33" s="1196"/>
      <c r="HZ33" s="1196"/>
      <c r="IA33" s="1196"/>
      <c r="IB33" s="1196"/>
      <c r="IC33" s="1196"/>
      <c r="ID33" s="1196"/>
      <c r="IE33" s="1196"/>
      <c r="IF33" s="1196"/>
      <c r="IG33" s="1196"/>
      <c r="IH33" s="1196"/>
      <c r="II33" s="1196"/>
      <c r="IJ33" s="1196"/>
      <c r="IK33" s="1196"/>
      <c r="IL33" s="1196"/>
      <c r="IM33" s="1196"/>
      <c r="IN33" s="1196"/>
      <c r="IO33" s="1196"/>
      <c r="IP33" s="1196"/>
      <c r="IQ33" s="1196"/>
      <c r="IR33" s="1196"/>
      <c r="IS33" s="1196"/>
      <c r="IT33" s="1196"/>
      <c r="IU33" s="1196"/>
      <c r="IV33" s="1196"/>
    </row>
    <row r="34" spans="1:256" ht="15.75">
      <c r="A34" s="1196"/>
      <c r="B34" s="1198">
        <v>12</v>
      </c>
      <c r="C34" s="1109" t="s">
        <v>1073</v>
      </c>
      <c r="D34" s="1085" t="s">
        <v>1074</v>
      </c>
      <c r="E34" s="1199" t="s">
        <v>236</v>
      </c>
      <c r="F34" s="1199" t="s">
        <v>236</v>
      </c>
      <c r="G34" s="1199" t="s">
        <v>236</v>
      </c>
      <c r="H34" s="1199" t="s">
        <v>236</v>
      </c>
      <c r="I34" s="1199" t="s">
        <v>236</v>
      </c>
      <c r="J34" s="1199" t="s">
        <v>236</v>
      </c>
      <c r="K34" s="1200">
        <v>100</v>
      </c>
      <c r="L34" s="1200">
        <v>100</v>
      </c>
      <c r="M34" s="1200">
        <v>100</v>
      </c>
      <c r="N34" s="1196"/>
      <c r="O34" s="1196"/>
      <c r="P34" s="1196"/>
      <c r="Q34" s="1196"/>
      <c r="R34" s="1196"/>
      <c r="S34" s="1196"/>
      <c r="T34" s="1196"/>
      <c r="U34" s="1196"/>
      <c r="V34" s="1196"/>
      <c r="W34" s="1196"/>
      <c r="X34" s="1196"/>
      <c r="Y34" s="1196"/>
      <c r="Z34" s="1196"/>
      <c r="AA34" s="1196"/>
      <c r="AB34" s="1196"/>
      <c r="AC34" s="1196"/>
      <c r="AD34" s="1196"/>
      <c r="AE34" s="1196"/>
      <c r="AF34" s="1196"/>
      <c r="AG34" s="1196"/>
      <c r="AH34" s="1196"/>
      <c r="AI34" s="1196"/>
      <c r="AJ34" s="1196"/>
      <c r="AK34" s="1196"/>
      <c r="AL34" s="1196"/>
      <c r="AM34" s="1196"/>
      <c r="AN34" s="1196"/>
      <c r="AO34" s="1196"/>
      <c r="AP34" s="1196"/>
      <c r="AQ34" s="1196"/>
      <c r="AR34" s="1196"/>
      <c r="AS34" s="1196"/>
      <c r="AT34" s="1196"/>
      <c r="AU34" s="1196"/>
      <c r="AV34" s="1196"/>
      <c r="AW34" s="1196"/>
      <c r="AX34" s="1196"/>
      <c r="AY34" s="1196"/>
      <c r="AZ34" s="1196"/>
      <c r="BA34" s="1196"/>
      <c r="BB34" s="1196"/>
      <c r="BC34" s="1196"/>
      <c r="BD34" s="1196"/>
      <c r="BE34" s="1196"/>
      <c r="BF34" s="1196"/>
      <c r="BG34" s="1196"/>
      <c r="BH34" s="1196"/>
      <c r="BI34" s="1196"/>
      <c r="BJ34" s="1196"/>
      <c r="BK34" s="1196"/>
      <c r="BL34" s="1196"/>
      <c r="BM34" s="1196"/>
      <c r="BN34" s="1196"/>
      <c r="BO34" s="1196"/>
      <c r="BP34" s="1196"/>
      <c r="BQ34" s="1196"/>
      <c r="BR34" s="1196"/>
      <c r="BS34" s="1196"/>
      <c r="BT34" s="1196"/>
      <c r="BU34" s="1196"/>
      <c r="BV34" s="1196"/>
      <c r="BW34" s="1196"/>
      <c r="BX34" s="1196"/>
      <c r="BY34" s="1196"/>
      <c r="BZ34" s="1196"/>
      <c r="CA34" s="1196"/>
      <c r="CB34" s="1196"/>
      <c r="CC34" s="1196"/>
      <c r="CD34" s="1196"/>
      <c r="CE34" s="1196"/>
      <c r="CF34" s="1196"/>
      <c r="CG34" s="1196"/>
      <c r="CH34" s="1196"/>
      <c r="CI34" s="1196"/>
      <c r="CJ34" s="1196"/>
      <c r="CK34" s="1196"/>
      <c r="CL34" s="1196"/>
      <c r="CM34" s="1196"/>
      <c r="CN34" s="1196"/>
      <c r="CO34" s="1196"/>
      <c r="CP34" s="1196"/>
      <c r="CQ34" s="1196"/>
      <c r="CR34" s="1196"/>
      <c r="CS34" s="1196"/>
      <c r="CT34" s="1196"/>
      <c r="CU34" s="1196"/>
      <c r="CV34" s="1196"/>
      <c r="CW34" s="1196"/>
      <c r="CX34" s="1196"/>
      <c r="CY34" s="1196"/>
      <c r="CZ34" s="1196"/>
      <c r="DA34" s="1196"/>
      <c r="DB34" s="1196"/>
      <c r="DC34" s="1196"/>
      <c r="DD34" s="1196"/>
      <c r="DE34" s="1196"/>
      <c r="DF34" s="1196"/>
      <c r="DG34" s="1196"/>
      <c r="DH34" s="1196"/>
      <c r="DI34" s="1196"/>
      <c r="DJ34" s="1196"/>
      <c r="DK34" s="1196"/>
      <c r="DL34" s="1196"/>
      <c r="DM34" s="1196"/>
      <c r="DN34" s="1196"/>
      <c r="DO34" s="1196"/>
      <c r="DP34" s="1196"/>
      <c r="DQ34" s="1196"/>
      <c r="DR34" s="1196"/>
      <c r="DS34" s="1196"/>
      <c r="DT34" s="1196"/>
      <c r="DU34" s="1196"/>
      <c r="DV34" s="1196"/>
      <c r="DW34" s="1196"/>
      <c r="DX34" s="1196"/>
      <c r="DY34" s="1196"/>
      <c r="DZ34" s="1196"/>
      <c r="EA34" s="1196"/>
      <c r="EB34" s="1196"/>
      <c r="EC34" s="1196"/>
      <c r="ED34" s="1196"/>
      <c r="EE34" s="1196"/>
      <c r="EF34" s="1196"/>
      <c r="EG34" s="1196"/>
      <c r="EH34" s="1196"/>
      <c r="EI34" s="1196"/>
      <c r="EJ34" s="1196"/>
      <c r="EK34" s="1196"/>
      <c r="EL34" s="1196"/>
      <c r="EM34" s="1196"/>
      <c r="EN34" s="1196"/>
      <c r="EO34" s="1196"/>
      <c r="EP34" s="1196"/>
      <c r="EQ34" s="1196"/>
      <c r="ER34" s="1196"/>
      <c r="ES34" s="1196"/>
      <c r="ET34" s="1196"/>
      <c r="EU34" s="1196"/>
      <c r="EV34" s="1196"/>
      <c r="EW34" s="1196"/>
      <c r="EX34" s="1196"/>
      <c r="EY34" s="1196"/>
      <c r="EZ34" s="1196"/>
      <c r="FA34" s="1196"/>
      <c r="FB34" s="1196"/>
      <c r="FC34" s="1196"/>
      <c r="FD34" s="1196"/>
      <c r="FE34" s="1196"/>
      <c r="FF34" s="1196"/>
      <c r="FG34" s="1196"/>
      <c r="FH34" s="1196"/>
      <c r="FI34" s="1196"/>
      <c r="FJ34" s="1196"/>
      <c r="FK34" s="1196"/>
      <c r="FL34" s="1196"/>
      <c r="FM34" s="1196"/>
      <c r="FN34" s="1196"/>
      <c r="FO34" s="1196"/>
      <c r="FP34" s="1196"/>
      <c r="FQ34" s="1196"/>
      <c r="FR34" s="1196"/>
      <c r="FS34" s="1196"/>
      <c r="FT34" s="1196"/>
      <c r="FU34" s="1196"/>
      <c r="FV34" s="1196"/>
      <c r="FW34" s="1196"/>
      <c r="FX34" s="1196"/>
      <c r="FY34" s="1196"/>
      <c r="FZ34" s="1196"/>
      <c r="GA34" s="1196"/>
      <c r="GB34" s="1196"/>
      <c r="GC34" s="1196"/>
      <c r="GD34" s="1196"/>
      <c r="GE34" s="1196"/>
      <c r="GF34" s="1196"/>
      <c r="GG34" s="1196"/>
      <c r="GH34" s="1196"/>
      <c r="GI34" s="1196"/>
      <c r="GJ34" s="1196"/>
      <c r="GK34" s="1196"/>
      <c r="GL34" s="1196"/>
      <c r="GM34" s="1196"/>
      <c r="GN34" s="1196"/>
      <c r="GO34" s="1196"/>
      <c r="GP34" s="1196"/>
      <c r="GQ34" s="1196"/>
      <c r="GR34" s="1196"/>
      <c r="GS34" s="1196"/>
      <c r="GT34" s="1196"/>
      <c r="GU34" s="1196"/>
      <c r="GV34" s="1196"/>
      <c r="GW34" s="1196"/>
      <c r="GX34" s="1196"/>
      <c r="GY34" s="1196"/>
      <c r="GZ34" s="1196"/>
      <c r="HA34" s="1196"/>
      <c r="HB34" s="1196"/>
      <c r="HC34" s="1196"/>
      <c r="HD34" s="1196"/>
      <c r="HE34" s="1196"/>
      <c r="HF34" s="1196"/>
      <c r="HG34" s="1196"/>
      <c r="HH34" s="1196"/>
      <c r="HI34" s="1196"/>
      <c r="HJ34" s="1196"/>
      <c r="HK34" s="1196"/>
      <c r="HL34" s="1196"/>
      <c r="HM34" s="1196"/>
      <c r="HN34" s="1196"/>
      <c r="HO34" s="1196"/>
      <c r="HP34" s="1196"/>
      <c r="HQ34" s="1196"/>
      <c r="HR34" s="1196"/>
      <c r="HS34" s="1196"/>
      <c r="HT34" s="1196"/>
      <c r="HU34" s="1196"/>
      <c r="HV34" s="1196"/>
      <c r="HW34" s="1196"/>
      <c r="HX34" s="1196"/>
      <c r="HY34" s="1196"/>
      <c r="HZ34" s="1196"/>
      <c r="IA34" s="1196"/>
      <c r="IB34" s="1196"/>
      <c r="IC34" s="1196"/>
      <c r="ID34" s="1196"/>
      <c r="IE34" s="1196"/>
      <c r="IF34" s="1196"/>
      <c r="IG34" s="1196"/>
      <c r="IH34" s="1196"/>
      <c r="II34" s="1196"/>
      <c r="IJ34" s="1196"/>
      <c r="IK34" s="1196"/>
      <c r="IL34" s="1196"/>
      <c r="IM34" s="1196"/>
      <c r="IN34" s="1196"/>
      <c r="IO34" s="1196"/>
      <c r="IP34" s="1196"/>
      <c r="IQ34" s="1196"/>
      <c r="IR34" s="1196"/>
      <c r="IS34" s="1196"/>
      <c r="IT34" s="1196"/>
      <c r="IU34" s="1196"/>
      <c r="IV34" s="1196"/>
    </row>
    <row r="35" spans="1:256" ht="15.75">
      <c r="A35" s="1196"/>
      <c r="B35" s="1198">
        <v>13</v>
      </c>
      <c r="C35" s="1109" t="s">
        <v>1075</v>
      </c>
      <c r="D35" s="1085" t="s">
        <v>1076</v>
      </c>
      <c r="E35" s="1199" t="s">
        <v>236</v>
      </c>
      <c r="F35" s="1199" t="s">
        <v>236</v>
      </c>
      <c r="G35" s="1199" t="s">
        <v>236</v>
      </c>
      <c r="H35" s="1199" t="s">
        <v>236</v>
      </c>
      <c r="I35" s="1199" t="s">
        <v>236</v>
      </c>
      <c r="J35" s="1199" t="s">
        <v>236</v>
      </c>
      <c r="K35" s="1200">
        <v>0.82</v>
      </c>
      <c r="L35" s="1200">
        <v>0.82</v>
      </c>
      <c r="M35" s="1200">
        <v>0.82</v>
      </c>
      <c r="N35" s="1196"/>
      <c r="O35" s="1196"/>
      <c r="P35" s="1196"/>
      <c r="Q35" s="1196"/>
      <c r="R35" s="1196"/>
      <c r="S35" s="1196"/>
      <c r="T35" s="1196"/>
      <c r="U35" s="1196"/>
      <c r="V35" s="1196"/>
      <c r="W35" s="1196"/>
      <c r="X35" s="1196"/>
      <c r="Y35" s="1196"/>
      <c r="Z35" s="1196"/>
      <c r="AA35" s="1196"/>
      <c r="AB35" s="1196"/>
      <c r="AC35" s="1196"/>
      <c r="AD35" s="1196"/>
      <c r="AE35" s="1196"/>
      <c r="AF35" s="1196"/>
      <c r="AG35" s="1196"/>
      <c r="AH35" s="1196"/>
      <c r="AI35" s="1196"/>
      <c r="AJ35" s="1196"/>
      <c r="AK35" s="1196"/>
      <c r="AL35" s="1196"/>
      <c r="AM35" s="1196"/>
      <c r="AN35" s="1196"/>
      <c r="AO35" s="1196"/>
      <c r="AP35" s="1196"/>
      <c r="AQ35" s="1196"/>
      <c r="AR35" s="1196"/>
      <c r="AS35" s="1196"/>
      <c r="AT35" s="1196"/>
      <c r="AU35" s="1196"/>
      <c r="AV35" s="1196"/>
      <c r="AW35" s="1196"/>
      <c r="AX35" s="1196"/>
      <c r="AY35" s="1196"/>
      <c r="AZ35" s="1196"/>
      <c r="BA35" s="1196"/>
      <c r="BB35" s="1196"/>
      <c r="BC35" s="1196"/>
      <c r="BD35" s="1196"/>
      <c r="BE35" s="1196"/>
      <c r="BF35" s="1196"/>
      <c r="BG35" s="1196"/>
      <c r="BH35" s="1196"/>
      <c r="BI35" s="1196"/>
      <c r="BJ35" s="1196"/>
      <c r="BK35" s="1196"/>
      <c r="BL35" s="1196"/>
      <c r="BM35" s="1196"/>
      <c r="BN35" s="1196"/>
      <c r="BO35" s="1196"/>
      <c r="BP35" s="1196"/>
      <c r="BQ35" s="1196"/>
      <c r="BR35" s="1196"/>
      <c r="BS35" s="1196"/>
      <c r="BT35" s="1196"/>
      <c r="BU35" s="1196"/>
      <c r="BV35" s="1196"/>
      <c r="BW35" s="1196"/>
      <c r="BX35" s="1196"/>
      <c r="BY35" s="1196"/>
      <c r="BZ35" s="1196"/>
      <c r="CA35" s="1196"/>
      <c r="CB35" s="1196"/>
      <c r="CC35" s="1196"/>
      <c r="CD35" s="1196"/>
      <c r="CE35" s="1196"/>
      <c r="CF35" s="1196"/>
      <c r="CG35" s="1196"/>
      <c r="CH35" s="1196"/>
      <c r="CI35" s="1196"/>
      <c r="CJ35" s="1196"/>
      <c r="CK35" s="1196"/>
      <c r="CL35" s="1196"/>
      <c r="CM35" s="1196"/>
      <c r="CN35" s="1196"/>
      <c r="CO35" s="1196"/>
      <c r="CP35" s="1196"/>
      <c r="CQ35" s="1196"/>
      <c r="CR35" s="1196"/>
      <c r="CS35" s="1196"/>
      <c r="CT35" s="1196"/>
      <c r="CU35" s="1196"/>
      <c r="CV35" s="1196"/>
      <c r="CW35" s="1196"/>
      <c r="CX35" s="1196"/>
      <c r="CY35" s="1196"/>
      <c r="CZ35" s="1196"/>
      <c r="DA35" s="1196"/>
      <c r="DB35" s="1196"/>
      <c r="DC35" s="1196"/>
      <c r="DD35" s="1196"/>
      <c r="DE35" s="1196"/>
      <c r="DF35" s="1196"/>
      <c r="DG35" s="1196"/>
      <c r="DH35" s="1196"/>
      <c r="DI35" s="1196"/>
      <c r="DJ35" s="1196"/>
      <c r="DK35" s="1196"/>
      <c r="DL35" s="1196"/>
      <c r="DM35" s="1196"/>
      <c r="DN35" s="1196"/>
      <c r="DO35" s="1196"/>
      <c r="DP35" s="1196"/>
      <c r="DQ35" s="1196"/>
      <c r="DR35" s="1196"/>
      <c r="DS35" s="1196"/>
      <c r="DT35" s="1196"/>
      <c r="DU35" s="1196"/>
      <c r="DV35" s="1196"/>
      <c r="DW35" s="1196"/>
      <c r="DX35" s="1196"/>
      <c r="DY35" s="1196"/>
      <c r="DZ35" s="1196"/>
      <c r="EA35" s="1196"/>
      <c r="EB35" s="1196"/>
      <c r="EC35" s="1196"/>
      <c r="ED35" s="1196"/>
      <c r="EE35" s="1196"/>
      <c r="EF35" s="1196"/>
      <c r="EG35" s="1196"/>
      <c r="EH35" s="1196"/>
      <c r="EI35" s="1196"/>
      <c r="EJ35" s="1196"/>
      <c r="EK35" s="1196"/>
      <c r="EL35" s="1196"/>
      <c r="EM35" s="1196"/>
      <c r="EN35" s="1196"/>
      <c r="EO35" s="1196"/>
      <c r="EP35" s="1196"/>
      <c r="EQ35" s="1196"/>
      <c r="ER35" s="1196"/>
      <c r="ES35" s="1196"/>
      <c r="ET35" s="1196"/>
      <c r="EU35" s="1196"/>
      <c r="EV35" s="1196"/>
      <c r="EW35" s="1196"/>
      <c r="EX35" s="1196"/>
      <c r="EY35" s="1196"/>
      <c r="EZ35" s="1196"/>
      <c r="FA35" s="1196"/>
      <c r="FB35" s="1196"/>
      <c r="FC35" s="1196"/>
      <c r="FD35" s="1196"/>
      <c r="FE35" s="1196"/>
      <c r="FF35" s="1196"/>
      <c r="FG35" s="1196"/>
      <c r="FH35" s="1196"/>
      <c r="FI35" s="1196"/>
      <c r="FJ35" s="1196"/>
      <c r="FK35" s="1196"/>
      <c r="FL35" s="1196"/>
      <c r="FM35" s="1196"/>
      <c r="FN35" s="1196"/>
      <c r="FO35" s="1196"/>
      <c r="FP35" s="1196"/>
      <c r="FQ35" s="1196"/>
      <c r="FR35" s="1196"/>
      <c r="FS35" s="1196"/>
      <c r="FT35" s="1196"/>
      <c r="FU35" s="1196"/>
      <c r="FV35" s="1196"/>
      <c r="FW35" s="1196"/>
      <c r="FX35" s="1196"/>
      <c r="FY35" s="1196"/>
      <c r="FZ35" s="1196"/>
      <c r="GA35" s="1196"/>
      <c r="GB35" s="1196"/>
      <c r="GC35" s="1196"/>
      <c r="GD35" s="1196"/>
      <c r="GE35" s="1196"/>
      <c r="GF35" s="1196"/>
      <c r="GG35" s="1196"/>
      <c r="GH35" s="1196"/>
      <c r="GI35" s="1196"/>
      <c r="GJ35" s="1196"/>
      <c r="GK35" s="1196"/>
      <c r="GL35" s="1196"/>
      <c r="GM35" s="1196"/>
      <c r="GN35" s="1196"/>
      <c r="GO35" s="1196"/>
      <c r="GP35" s="1196"/>
      <c r="GQ35" s="1196"/>
      <c r="GR35" s="1196"/>
      <c r="GS35" s="1196"/>
      <c r="GT35" s="1196"/>
      <c r="GU35" s="1196"/>
      <c r="GV35" s="1196"/>
      <c r="GW35" s="1196"/>
      <c r="GX35" s="1196"/>
      <c r="GY35" s="1196"/>
      <c r="GZ35" s="1196"/>
      <c r="HA35" s="1196"/>
      <c r="HB35" s="1196"/>
      <c r="HC35" s="1196"/>
      <c r="HD35" s="1196"/>
      <c r="HE35" s="1196"/>
      <c r="HF35" s="1196"/>
      <c r="HG35" s="1196"/>
      <c r="HH35" s="1196"/>
      <c r="HI35" s="1196"/>
      <c r="HJ35" s="1196"/>
      <c r="HK35" s="1196"/>
      <c r="HL35" s="1196"/>
      <c r="HM35" s="1196"/>
      <c r="HN35" s="1196"/>
      <c r="HO35" s="1196"/>
      <c r="HP35" s="1196"/>
      <c r="HQ35" s="1196"/>
      <c r="HR35" s="1196"/>
      <c r="HS35" s="1196"/>
      <c r="HT35" s="1196"/>
      <c r="HU35" s="1196"/>
      <c r="HV35" s="1196"/>
      <c r="HW35" s="1196"/>
      <c r="HX35" s="1196"/>
      <c r="HY35" s="1196"/>
      <c r="HZ35" s="1196"/>
      <c r="IA35" s="1196"/>
      <c r="IB35" s="1196"/>
      <c r="IC35" s="1196"/>
      <c r="ID35" s="1196"/>
      <c r="IE35" s="1196"/>
      <c r="IF35" s="1196"/>
      <c r="IG35" s="1196"/>
      <c r="IH35" s="1196"/>
      <c r="II35" s="1196"/>
      <c r="IJ35" s="1196"/>
      <c r="IK35" s="1196"/>
      <c r="IL35" s="1196"/>
      <c r="IM35" s="1196"/>
      <c r="IN35" s="1196"/>
      <c r="IO35" s="1196"/>
      <c r="IP35" s="1196"/>
      <c r="IQ35" s="1196"/>
      <c r="IR35" s="1196"/>
      <c r="IS35" s="1196"/>
      <c r="IT35" s="1196"/>
      <c r="IU35" s="1196"/>
      <c r="IV35" s="1196"/>
    </row>
    <row r="36" spans="1:256" ht="15.75">
      <c r="A36" s="1196"/>
      <c r="B36" s="1211"/>
      <c r="C36" s="1212"/>
      <c r="D36" s="1213"/>
      <c r="E36" s="1213"/>
      <c r="F36" s="1213"/>
      <c r="G36" s="1213"/>
      <c r="H36" s="1211"/>
      <c r="I36" s="1211"/>
      <c r="J36" s="1211"/>
      <c r="K36" s="1214"/>
      <c r="L36" s="1214"/>
      <c r="M36" s="1214"/>
      <c r="N36" s="1196"/>
      <c r="O36" s="1196"/>
      <c r="P36" s="1196"/>
      <c r="Q36" s="1196"/>
      <c r="R36" s="1196"/>
      <c r="S36" s="1196"/>
      <c r="T36" s="1196"/>
      <c r="U36" s="1196"/>
      <c r="V36" s="1196"/>
      <c r="W36" s="1196"/>
      <c r="X36" s="1196"/>
      <c r="Y36" s="1196"/>
      <c r="Z36" s="1196"/>
      <c r="AA36" s="1196"/>
      <c r="AB36" s="1196"/>
      <c r="AC36" s="1196"/>
      <c r="AD36" s="1196"/>
      <c r="AE36" s="1196"/>
      <c r="AF36" s="1196"/>
      <c r="AG36" s="1196"/>
      <c r="AH36" s="1196"/>
      <c r="AI36" s="1196"/>
      <c r="AJ36" s="1196"/>
      <c r="AK36" s="1196"/>
      <c r="AL36" s="1196"/>
      <c r="AM36" s="1196"/>
      <c r="AN36" s="1196"/>
      <c r="AO36" s="1196"/>
      <c r="AP36" s="1196"/>
      <c r="AQ36" s="1196"/>
      <c r="AR36" s="1196"/>
      <c r="AS36" s="1196"/>
      <c r="AT36" s="1196"/>
      <c r="AU36" s="1196"/>
      <c r="AV36" s="1196"/>
      <c r="AW36" s="1196"/>
      <c r="AX36" s="1196"/>
      <c r="AY36" s="1196"/>
      <c r="AZ36" s="1196"/>
      <c r="BA36" s="1196"/>
      <c r="BB36" s="1196"/>
      <c r="BC36" s="1196"/>
      <c r="BD36" s="1196"/>
      <c r="BE36" s="1196"/>
      <c r="BF36" s="1196"/>
      <c r="BG36" s="1196"/>
      <c r="BH36" s="1196"/>
      <c r="BI36" s="1196"/>
      <c r="BJ36" s="1196"/>
      <c r="BK36" s="1196"/>
      <c r="BL36" s="1196"/>
      <c r="BM36" s="1196"/>
      <c r="BN36" s="1196"/>
      <c r="BO36" s="1196"/>
      <c r="BP36" s="1196"/>
      <c r="BQ36" s="1196"/>
      <c r="BR36" s="1196"/>
      <c r="BS36" s="1196"/>
      <c r="BT36" s="1196"/>
      <c r="BU36" s="1196"/>
      <c r="BV36" s="1196"/>
      <c r="BW36" s="1196"/>
      <c r="BX36" s="1196"/>
      <c r="BY36" s="1196"/>
      <c r="BZ36" s="1196"/>
      <c r="CA36" s="1196"/>
      <c r="CB36" s="1196"/>
      <c r="CC36" s="1196"/>
      <c r="CD36" s="1196"/>
      <c r="CE36" s="1196"/>
      <c r="CF36" s="1196"/>
      <c r="CG36" s="1196"/>
      <c r="CH36" s="1196"/>
      <c r="CI36" s="1196"/>
      <c r="CJ36" s="1196"/>
      <c r="CK36" s="1196"/>
      <c r="CL36" s="1196"/>
      <c r="CM36" s="1196"/>
      <c r="CN36" s="1196"/>
      <c r="CO36" s="1196"/>
      <c r="CP36" s="1196"/>
      <c r="CQ36" s="1196"/>
      <c r="CR36" s="1196"/>
      <c r="CS36" s="1196"/>
      <c r="CT36" s="1196"/>
      <c r="CU36" s="1196"/>
      <c r="CV36" s="1196"/>
      <c r="CW36" s="1196"/>
      <c r="CX36" s="1196"/>
      <c r="CY36" s="1196"/>
      <c r="CZ36" s="1196"/>
      <c r="DA36" s="1196"/>
      <c r="DB36" s="1196"/>
      <c r="DC36" s="1196"/>
      <c r="DD36" s="1196"/>
      <c r="DE36" s="1196"/>
      <c r="DF36" s="1196"/>
      <c r="DG36" s="1196"/>
      <c r="DH36" s="1196"/>
      <c r="DI36" s="1196"/>
      <c r="DJ36" s="1196"/>
      <c r="DK36" s="1196"/>
      <c r="DL36" s="1196"/>
      <c r="DM36" s="1196"/>
      <c r="DN36" s="1196"/>
      <c r="DO36" s="1196"/>
      <c r="DP36" s="1196"/>
      <c r="DQ36" s="1196"/>
      <c r="DR36" s="1196"/>
      <c r="DS36" s="1196"/>
      <c r="DT36" s="1196"/>
      <c r="DU36" s="1196"/>
      <c r="DV36" s="1196"/>
      <c r="DW36" s="1196"/>
      <c r="DX36" s="1196"/>
      <c r="DY36" s="1196"/>
      <c r="DZ36" s="1196"/>
      <c r="EA36" s="1196"/>
      <c r="EB36" s="1196"/>
      <c r="EC36" s="1196"/>
      <c r="ED36" s="1196"/>
      <c r="EE36" s="1196"/>
      <c r="EF36" s="1196"/>
      <c r="EG36" s="1196"/>
      <c r="EH36" s="1196"/>
      <c r="EI36" s="1196"/>
      <c r="EJ36" s="1196"/>
      <c r="EK36" s="1196"/>
      <c r="EL36" s="1196"/>
      <c r="EM36" s="1196"/>
      <c r="EN36" s="1196"/>
      <c r="EO36" s="1196"/>
      <c r="EP36" s="1196"/>
      <c r="EQ36" s="1196"/>
      <c r="ER36" s="1196"/>
      <c r="ES36" s="1196"/>
      <c r="ET36" s="1196"/>
      <c r="EU36" s="1196"/>
      <c r="EV36" s="1196"/>
      <c r="EW36" s="1196"/>
      <c r="EX36" s="1196"/>
      <c r="EY36" s="1196"/>
      <c r="EZ36" s="1196"/>
      <c r="FA36" s="1196"/>
      <c r="FB36" s="1196"/>
      <c r="FC36" s="1196"/>
      <c r="FD36" s="1196"/>
      <c r="FE36" s="1196"/>
      <c r="FF36" s="1196"/>
      <c r="FG36" s="1196"/>
      <c r="FH36" s="1196"/>
      <c r="FI36" s="1196"/>
      <c r="FJ36" s="1196"/>
      <c r="FK36" s="1196"/>
      <c r="FL36" s="1196"/>
      <c r="FM36" s="1196"/>
      <c r="FN36" s="1196"/>
      <c r="FO36" s="1196"/>
      <c r="FP36" s="1196"/>
      <c r="FQ36" s="1196"/>
      <c r="FR36" s="1196"/>
      <c r="FS36" s="1196"/>
      <c r="FT36" s="1196"/>
      <c r="FU36" s="1196"/>
      <c r="FV36" s="1196"/>
      <c r="FW36" s="1196"/>
      <c r="FX36" s="1196"/>
      <c r="FY36" s="1196"/>
      <c r="FZ36" s="1196"/>
      <c r="GA36" s="1196"/>
      <c r="GB36" s="1196"/>
      <c r="GC36" s="1196"/>
      <c r="GD36" s="1196"/>
      <c r="GE36" s="1196"/>
      <c r="GF36" s="1196"/>
      <c r="GG36" s="1196"/>
      <c r="GH36" s="1196"/>
      <c r="GI36" s="1196"/>
      <c r="GJ36" s="1196"/>
      <c r="GK36" s="1196"/>
      <c r="GL36" s="1196"/>
      <c r="GM36" s="1196"/>
      <c r="GN36" s="1196"/>
      <c r="GO36" s="1196"/>
      <c r="GP36" s="1196"/>
      <c r="GQ36" s="1196"/>
      <c r="GR36" s="1196"/>
      <c r="GS36" s="1196"/>
      <c r="GT36" s="1196"/>
      <c r="GU36" s="1196"/>
      <c r="GV36" s="1196"/>
      <c r="GW36" s="1196"/>
      <c r="GX36" s="1196"/>
      <c r="GY36" s="1196"/>
      <c r="GZ36" s="1196"/>
      <c r="HA36" s="1196"/>
      <c r="HB36" s="1196"/>
      <c r="HC36" s="1196"/>
      <c r="HD36" s="1196"/>
      <c r="HE36" s="1196"/>
      <c r="HF36" s="1196"/>
      <c r="HG36" s="1196"/>
      <c r="HH36" s="1196"/>
      <c r="HI36" s="1196"/>
      <c r="HJ36" s="1196"/>
      <c r="HK36" s="1196"/>
      <c r="HL36" s="1196"/>
      <c r="HM36" s="1196"/>
      <c r="HN36" s="1196"/>
      <c r="HO36" s="1196"/>
      <c r="HP36" s="1196"/>
      <c r="HQ36" s="1196"/>
      <c r="HR36" s="1196"/>
      <c r="HS36" s="1196"/>
      <c r="HT36" s="1196"/>
      <c r="HU36" s="1196"/>
      <c r="HV36" s="1196"/>
      <c r="HW36" s="1196"/>
      <c r="HX36" s="1196"/>
      <c r="HY36" s="1196"/>
      <c r="HZ36" s="1196"/>
      <c r="IA36" s="1196"/>
      <c r="IB36" s="1196"/>
      <c r="IC36" s="1196"/>
      <c r="ID36" s="1196"/>
      <c r="IE36" s="1196"/>
      <c r="IF36" s="1196"/>
      <c r="IG36" s="1196"/>
      <c r="IH36" s="1196"/>
      <c r="II36" s="1196"/>
      <c r="IJ36" s="1196"/>
      <c r="IK36" s="1196"/>
      <c r="IL36" s="1196"/>
      <c r="IM36" s="1196"/>
      <c r="IN36" s="1196"/>
      <c r="IO36" s="1196"/>
      <c r="IP36" s="1196"/>
      <c r="IQ36" s="1196"/>
      <c r="IR36" s="1196"/>
      <c r="IS36" s="1196"/>
      <c r="IT36" s="1196"/>
      <c r="IU36" s="1196"/>
      <c r="IV36" s="1196"/>
    </row>
    <row r="37" spans="2:7" ht="15.75">
      <c r="B37" s="1215" t="s">
        <v>299</v>
      </c>
      <c r="C37" s="1194"/>
      <c r="D37" s="1216"/>
      <c r="E37" s="1216"/>
      <c r="F37" s="1216"/>
      <c r="G37" s="1216"/>
    </row>
    <row r="38" spans="2:7" ht="15.75">
      <c r="B38" s="1215"/>
      <c r="C38" s="1194"/>
      <c r="D38" s="1216"/>
      <c r="E38" s="1216"/>
      <c r="F38" s="1216"/>
      <c r="G38" s="1216"/>
    </row>
    <row r="39" spans="2:7" ht="15.75">
      <c r="B39" s="1304"/>
      <c r="C39" s="1304"/>
      <c r="D39" s="1216"/>
      <c r="E39" s="1216"/>
      <c r="F39" s="1216"/>
      <c r="G39" s="1216"/>
    </row>
    <row r="40" spans="2:7" ht="15.75">
      <c r="B40" s="1217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C40" s="1218"/>
      <c r="D40" s="1216"/>
      <c r="E40" s="1216"/>
      <c r="F40" s="1216"/>
      <c r="G40" s="1216"/>
    </row>
  </sheetData>
  <sheetProtection password="CF4E" sheet="1" objects="1" scenarios="1" formatColumns="0"/>
  <mergeCells count="14">
    <mergeCell ref="G6:G7"/>
    <mergeCell ref="H6:H7"/>
    <mergeCell ref="I6:J6"/>
    <mergeCell ref="K6:L6"/>
    <mergeCell ref="M6:M7"/>
    <mergeCell ref="B39:C39"/>
    <mergeCell ref="B2:J2"/>
    <mergeCell ref="B3:J3"/>
    <mergeCell ref="B4:J4"/>
    <mergeCell ref="B6:B7"/>
    <mergeCell ref="C6:C7"/>
    <mergeCell ref="D6:D7"/>
    <mergeCell ref="E6:E7"/>
    <mergeCell ref="F6:F7"/>
  </mergeCells>
  <printOptions/>
  <pageMargins left="0.25" right="0.25" top="0.75" bottom="0.75" header="0.3" footer="0.3"/>
  <pageSetup fitToHeight="1" fitToWidth="1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2:F39"/>
  <sheetViews>
    <sheetView zoomScalePageLayoutView="0" workbookViewId="0" topLeftCell="A5">
      <selection activeCell="C11" sqref="C11"/>
    </sheetView>
  </sheetViews>
  <sheetFormatPr defaultColWidth="9.140625" defaultRowHeight="15"/>
  <cols>
    <col min="1" max="1" width="6.00390625" style="328" customWidth="1"/>
    <col min="2" max="2" width="20.421875" style="328" customWidth="1"/>
    <col min="3" max="6" width="16.421875" style="328" customWidth="1"/>
    <col min="7" max="16384" width="9.140625" style="328" customWidth="1"/>
  </cols>
  <sheetData>
    <row r="2" spans="1:6" ht="15">
      <c r="A2" s="731" t="s">
        <v>1138</v>
      </c>
      <c r="B2" s="656"/>
      <c r="C2" s="656"/>
      <c r="D2" s="656"/>
      <c r="E2" s="656"/>
      <c r="F2" s="657"/>
    </row>
    <row r="3" spans="1:6" ht="15">
      <c r="A3" s="463" t="str">
        <f>Титульный!$B$10</f>
        <v>ООО "Дирекция Голицыно-3"</v>
      </c>
      <c r="B3" s="658"/>
      <c r="C3" s="658"/>
      <c r="D3" s="658"/>
      <c r="E3" s="658"/>
      <c r="F3" s="659"/>
    </row>
    <row r="4" spans="1:6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60"/>
      <c r="C4" s="660"/>
      <c r="D4" s="660"/>
      <c r="E4" s="660"/>
      <c r="F4" s="659"/>
    </row>
    <row r="5" spans="1:6" ht="15">
      <c r="A5" s="722" t="s">
        <v>364</v>
      </c>
      <c r="B5" s="657"/>
      <c r="C5" s="657"/>
      <c r="D5" s="657"/>
      <c r="E5" s="657"/>
      <c r="F5" s="657"/>
    </row>
    <row r="6" spans="1:6" ht="15">
      <c r="A6" s="661"/>
      <c r="B6" s="661"/>
      <c r="C6" s="661"/>
      <c r="D6" s="661"/>
      <c r="E6" s="661"/>
      <c r="F6" s="661"/>
    </row>
    <row r="7" spans="1:6" ht="23.25" customHeight="1">
      <c r="A7" s="1519" t="s">
        <v>4</v>
      </c>
      <c r="B7" s="1519" t="s">
        <v>365</v>
      </c>
      <c r="C7" s="63" t="s">
        <v>366</v>
      </c>
      <c r="D7" s="63" t="s">
        <v>367</v>
      </c>
      <c r="E7" s="63" t="s">
        <v>368</v>
      </c>
      <c r="F7" s="63" t="s">
        <v>369</v>
      </c>
    </row>
    <row r="8" spans="1:6" ht="15">
      <c r="A8" s="1519"/>
      <c r="B8" s="1519"/>
      <c r="C8" s="732" t="s">
        <v>34</v>
      </c>
      <c r="D8" s="466" t="s">
        <v>370</v>
      </c>
      <c r="E8" s="724" t="s">
        <v>30</v>
      </c>
      <c r="F8" s="724" t="s">
        <v>30</v>
      </c>
    </row>
    <row r="9" spans="1:6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</row>
    <row r="10" spans="1:6" ht="15" hidden="1">
      <c r="A10" s="36">
        <v>0</v>
      </c>
      <c r="B10" s="25"/>
      <c r="C10" s="25"/>
      <c r="D10" s="25"/>
      <c r="E10" s="25"/>
      <c r="F10" s="25"/>
    </row>
    <row r="11" spans="1:6" ht="33.75">
      <c r="A11" s="861">
        <f>ROW(A1)</f>
        <v>1</v>
      </c>
      <c r="B11" s="1061" t="s">
        <v>865</v>
      </c>
      <c r="C11" s="198">
        <f>200730/1.18</f>
        <v>170110.16949152542</v>
      </c>
      <c r="D11" s="198">
        <v>1</v>
      </c>
      <c r="E11" s="52">
        <f>C11*D11/1000</f>
        <v>170.11016949152543</v>
      </c>
      <c r="F11" s="52">
        <f>E11*1.18</f>
        <v>200.73</v>
      </c>
    </row>
    <row r="12" spans="1:6" ht="15">
      <c r="A12" s="861">
        <f>ROW(A2)</f>
        <v>2</v>
      </c>
      <c r="B12" s="860"/>
      <c r="C12" s="198"/>
      <c r="D12" s="198"/>
      <c r="E12" s="52">
        <f>C12*D12/1000</f>
        <v>0</v>
      </c>
      <c r="F12" s="52">
        <f>E12*1.18</f>
        <v>0</v>
      </c>
    </row>
    <row r="13" spans="1:6" ht="15">
      <c r="A13" s="861">
        <f>ROW(A3)</f>
        <v>3</v>
      </c>
      <c r="B13" s="860"/>
      <c r="C13" s="198"/>
      <c r="D13" s="198"/>
      <c r="E13" s="52">
        <f>C13*D13/1000</f>
        <v>0</v>
      </c>
      <c r="F13" s="52">
        <f>E13*1.18</f>
        <v>0</v>
      </c>
    </row>
    <row r="14" spans="1:6" ht="15">
      <c r="A14" s="861">
        <f>ROW(A4)</f>
        <v>4</v>
      </c>
      <c r="B14" s="860"/>
      <c r="C14" s="198"/>
      <c r="D14" s="198"/>
      <c r="E14" s="52">
        <f>C14*D14/1000</f>
        <v>0</v>
      </c>
      <c r="F14" s="52">
        <f>E14*1.18</f>
        <v>0</v>
      </c>
    </row>
    <row r="15" spans="1:6" ht="15">
      <c r="A15" s="861">
        <f>ROW(A5)</f>
        <v>5</v>
      </c>
      <c r="B15" s="860"/>
      <c r="C15" s="198"/>
      <c r="D15" s="198"/>
      <c r="E15" s="52">
        <f>C15*D15/1000</f>
        <v>0</v>
      </c>
      <c r="F15" s="52">
        <f>E15*1.18</f>
        <v>0</v>
      </c>
    </row>
    <row r="16" spans="1:6" ht="15.75" customHeight="1">
      <c r="A16" s="31"/>
      <c r="B16" s="859" t="s">
        <v>698</v>
      </c>
      <c r="C16" s="859"/>
      <c r="D16" s="31"/>
      <c r="E16" s="40"/>
      <c r="F16" s="40"/>
    </row>
    <row r="17" spans="1:6" ht="15">
      <c r="A17" s="34"/>
      <c r="B17" s="30" t="s">
        <v>287</v>
      </c>
      <c r="C17" s="26"/>
      <c r="D17" s="26"/>
      <c r="E17" s="52">
        <f>SUM(E10:E16)</f>
        <v>170.11016949152543</v>
      </c>
      <c r="F17" s="52">
        <f>SUM(F10:F16)</f>
        <v>200.73</v>
      </c>
    </row>
    <row r="18" spans="1:6" ht="15">
      <c r="A18" s="661"/>
      <c r="B18" s="661"/>
      <c r="C18" s="661"/>
      <c r="D18" s="661"/>
      <c r="E18" s="661"/>
      <c r="F18" s="661"/>
    </row>
    <row r="19" spans="1:6" ht="15">
      <c r="A19" s="722" t="s">
        <v>371</v>
      </c>
      <c r="B19" s="657"/>
      <c r="C19" s="657"/>
      <c r="D19" s="657"/>
      <c r="E19" s="657"/>
      <c r="F19" s="657"/>
    </row>
    <row r="20" spans="1:6" ht="15">
      <c r="A20" s="661"/>
      <c r="B20" s="661"/>
      <c r="C20" s="661"/>
      <c r="D20" s="661"/>
      <c r="E20" s="661"/>
      <c r="F20" s="661"/>
    </row>
    <row r="21" spans="1:6" ht="37.5" customHeight="1">
      <c r="A21" s="1519" t="s">
        <v>4</v>
      </c>
      <c r="B21" s="1519" t="s">
        <v>372</v>
      </c>
      <c r="C21" s="1519"/>
      <c r="D21" s="1519"/>
      <c r="E21" s="63" t="s">
        <v>373</v>
      </c>
      <c r="F21" s="63" t="s">
        <v>374</v>
      </c>
    </row>
    <row r="22" spans="1:6" ht="15">
      <c r="A22" s="1519"/>
      <c r="B22" s="1519"/>
      <c r="C22" s="1519"/>
      <c r="D22" s="1519"/>
      <c r="E22" s="724" t="s">
        <v>30</v>
      </c>
      <c r="F22" s="724" t="s">
        <v>30</v>
      </c>
    </row>
    <row r="23" spans="1:6" ht="15" customHeight="1">
      <c r="A23" s="25">
        <v>1</v>
      </c>
      <c r="B23" s="1551">
        <v>2</v>
      </c>
      <c r="C23" s="1551"/>
      <c r="D23" s="1551"/>
      <c r="E23" s="25">
        <v>3</v>
      </c>
      <c r="F23" s="25">
        <v>4</v>
      </c>
    </row>
    <row r="24" spans="1:6" ht="15" hidden="1">
      <c r="A24" s="36">
        <v>0</v>
      </c>
      <c r="B24" s="25"/>
      <c r="C24" s="25"/>
      <c r="D24" s="25"/>
      <c r="E24" s="25"/>
      <c r="F24" s="25"/>
    </row>
    <row r="25" spans="1:6" ht="15">
      <c r="A25" s="861">
        <f>ROW(A1)</f>
        <v>1</v>
      </c>
      <c r="B25" s="1550"/>
      <c r="C25" s="1550"/>
      <c r="D25" s="1550"/>
      <c r="E25" s="258"/>
      <c r="F25" s="52">
        <f>E25*1.18</f>
        <v>0</v>
      </c>
    </row>
    <row r="26" spans="1:6" ht="15">
      <c r="A26" s="861">
        <f>ROW(A2)</f>
        <v>2</v>
      </c>
      <c r="B26" s="860"/>
      <c r="C26" s="860"/>
      <c r="D26" s="860"/>
      <c r="E26" s="258"/>
      <c r="F26" s="52">
        <f>E26*1.18</f>
        <v>0</v>
      </c>
    </row>
    <row r="27" spans="1:6" ht="15">
      <c r="A27" s="861">
        <f>ROW(A3)</f>
        <v>3</v>
      </c>
      <c r="B27" s="860"/>
      <c r="C27" s="860"/>
      <c r="D27" s="860"/>
      <c r="E27" s="258"/>
      <c r="F27" s="52">
        <f>E27*1.18</f>
        <v>0</v>
      </c>
    </row>
    <row r="28" spans="1:6" ht="15">
      <c r="A28" s="861">
        <f>ROW(A4)</f>
        <v>4</v>
      </c>
      <c r="B28" s="860"/>
      <c r="C28" s="860"/>
      <c r="D28" s="860"/>
      <c r="E28" s="258"/>
      <c r="F28" s="52">
        <f>E28*1.18</f>
        <v>0</v>
      </c>
    </row>
    <row r="29" spans="1:6" ht="15">
      <c r="A29" s="861">
        <f>ROW(A5)</f>
        <v>5</v>
      </c>
      <c r="B29" s="860"/>
      <c r="C29" s="860"/>
      <c r="D29" s="860"/>
      <c r="E29" s="258"/>
      <c r="F29" s="52">
        <f>E29*1.18</f>
        <v>0</v>
      </c>
    </row>
    <row r="30" spans="1:6" ht="15">
      <c r="A30" s="31"/>
      <c r="B30" s="859" t="s">
        <v>698</v>
      </c>
      <c r="C30" s="859"/>
      <c r="D30" s="31"/>
      <c r="E30" s="53"/>
      <c r="F30" s="53"/>
    </row>
    <row r="31" spans="1:6" ht="15">
      <c r="A31" s="34"/>
      <c r="B31" s="30" t="s">
        <v>287</v>
      </c>
      <c r="C31" s="26"/>
      <c r="D31" s="26"/>
      <c r="E31" s="37">
        <f>SUM(E24:E30)</f>
        <v>0</v>
      </c>
      <c r="F31" s="37">
        <f>SUM(F24:F30)</f>
        <v>0</v>
      </c>
    </row>
    <row r="32" spans="1:6" ht="15">
      <c r="A32" s="7"/>
      <c r="B32" s="8"/>
      <c r="C32" s="8"/>
      <c r="D32" s="8"/>
      <c r="E32" s="9"/>
      <c r="F32" s="10"/>
    </row>
    <row r="33" spans="1:6" ht="15">
      <c r="A33" s="661"/>
      <c r="B33" s="661"/>
      <c r="C33" s="661"/>
      <c r="D33" s="661"/>
      <c r="E33" s="661"/>
      <c r="F33" s="661"/>
    </row>
    <row r="34" spans="1:6" ht="15">
      <c r="A34" s="664" t="s">
        <v>375</v>
      </c>
      <c r="B34" s="729"/>
      <c r="C34" s="729"/>
      <c r="D34" s="729"/>
      <c r="E34" s="729"/>
      <c r="F34" s="657"/>
    </row>
    <row r="35" spans="1:6" ht="15">
      <c r="A35" s="657"/>
      <c r="B35" s="657"/>
      <c r="C35" s="657"/>
      <c r="D35" s="657"/>
      <c r="E35" s="657"/>
      <c r="F35" s="657"/>
    </row>
    <row r="36" spans="1:6" ht="15">
      <c r="A36" s="674" t="s">
        <v>299</v>
      </c>
      <c r="B36" s="658"/>
      <c r="C36" s="657"/>
      <c r="D36" s="657"/>
      <c r="E36" s="664"/>
      <c r="F36" s="657"/>
    </row>
    <row r="37" spans="1:6" ht="15">
      <c r="A37" s="658"/>
      <c r="B37" s="657"/>
      <c r="C37" s="657"/>
      <c r="D37" s="657"/>
      <c r="E37" s="657"/>
      <c r="F37" s="657"/>
    </row>
    <row r="38" spans="1:6" ht="15">
      <c r="A38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8" s="665"/>
      <c r="C38" s="657"/>
      <c r="D38" s="657"/>
      <c r="E38" s="657"/>
      <c r="F38" s="657"/>
    </row>
    <row r="39" spans="2:6" ht="15">
      <c r="B39" s="977" t="s">
        <v>196</v>
      </c>
      <c r="C39" s="657"/>
      <c r="D39" s="657"/>
      <c r="E39" s="657"/>
      <c r="F39" s="657"/>
    </row>
  </sheetData>
  <sheetProtection password="CF72" sheet="1" objects="1" scenarios="1" formatColumns="0"/>
  <mergeCells count="6">
    <mergeCell ref="A21:A22"/>
    <mergeCell ref="B21:D22"/>
    <mergeCell ref="B23:D23"/>
    <mergeCell ref="A7:A8"/>
    <mergeCell ref="B7:B8"/>
    <mergeCell ref="B25:D2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1:B15 B25:D29">
      <formula1>900</formula1>
    </dataValidation>
    <dataValidation type="decimal" allowBlank="1" showErrorMessage="1" errorTitle="Ошибка" error="Допускается ввод только неотрицательных чисел!" sqref="C11:D15 E25:E29">
      <formula1>0</formula1>
      <formula2>9.99999999999999E+23</formula2>
    </dataValidation>
  </dataValidations>
  <printOptions/>
  <pageMargins left="0.2362204724409449" right="0.15748031496062992" top="0.31496062992125984" bottom="0.2362204724409449" header="0.1968503937007874" footer="0.1574803149606299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2:W48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6.421875" style="328" customWidth="1"/>
    <col min="2" max="2" width="22.421875" style="328" customWidth="1"/>
    <col min="3" max="6" width="10.140625" style="328" customWidth="1"/>
    <col min="7" max="7" width="11.57421875" style="328" customWidth="1"/>
    <col min="8" max="8" width="13.421875" style="328" customWidth="1"/>
    <col min="9" max="9" width="13.57421875" style="328" customWidth="1"/>
    <col min="10" max="10" width="12.57421875" style="328" customWidth="1"/>
    <col min="11" max="15" width="16.57421875" style="328" customWidth="1"/>
    <col min="16" max="16" width="13.421875" style="328" customWidth="1"/>
    <col min="17" max="17" width="13.57421875" style="328" customWidth="1"/>
    <col min="18" max="18" width="12.57421875" style="328" customWidth="1"/>
    <col min="19" max="23" width="16.57421875" style="328" customWidth="1"/>
    <col min="24" max="16384" width="9.140625" style="328" customWidth="1"/>
  </cols>
  <sheetData>
    <row r="2" spans="1:23" ht="15">
      <c r="A2" s="731" t="s">
        <v>1139</v>
      </c>
      <c r="B2" s="731"/>
      <c r="C2" s="731"/>
      <c r="D2" s="731"/>
      <c r="E2" s="731"/>
      <c r="F2" s="722"/>
      <c r="G2" s="722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</row>
    <row r="3" spans="1:23" ht="15">
      <c r="A3" s="463" t="str">
        <f>Титульный!$B$10</f>
        <v>ООО "Дирекция Голицыно-3"</v>
      </c>
      <c r="B3" s="734"/>
      <c r="C3" s="734"/>
      <c r="D3" s="734"/>
      <c r="E3" s="734"/>
      <c r="F3" s="711"/>
      <c r="G3" s="711"/>
      <c r="H3" s="733"/>
      <c r="I3" s="733"/>
      <c r="J3" s="706"/>
      <c r="K3" s="733"/>
      <c r="L3" s="733"/>
      <c r="M3" s="733"/>
      <c r="N3" s="733"/>
      <c r="O3" s="733"/>
      <c r="P3" s="733"/>
      <c r="Q3" s="733"/>
      <c r="R3" s="706"/>
      <c r="S3" s="733"/>
      <c r="T3" s="733"/>
      <c r="U3" s="733"/>
      <c r="V3" s="733"/>
      <c r="W3" s="733"/>
    </row>
    <row r="4" spans="1:23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735"/>
      <c r="C4" s="735"/>
      <c r="D4" s="735"/>
      <c r="E4" s="735"/>
      <c r="F4" s="735"/>
      <c r="G4" s="735"/>
      <c r="H4" s="735"/>
      <c r="I4" s="723"/>
      <c r="J4" s="735"/>
      <c r="K4" s="735"/>
      <c r="L4" s="735"/>
      <c r="M4" s="735"/>
      <c r="N4" s="735"/>
      <c r="O4" s="735"/>
      <c r="P4" s="735"/>
      <c r="Q4" s="723"/>
      <c r="R4" s="735"/>
      <c r="S4" s="735"/>
      <c r="T4" s="735"/>
      <c r="U4" s="735"/>
      <c r="V4" s="735"/>
      <c r="W4" s="735"/>
    </row>
    <row r="5" spans="1:23" ht="15">
      <c r="A5" s="718"/>
      <c r="B5" s="735"/>
      <c r="C5" s="735"/>
      <c r="D5" s="735"/>
      <c r="E5" s="735"/>
      <c r="F5" s="735"/>
      <c r="G5" s="735"/>
      <c r="H5" s="735"/>
      <c r="I5" s="723"/>
      <c r="J5" s="735"/>
      <c r="K5" s="735"/>
      <c r="L5" s="735"/>
      <c r="M5" s="735"/>
      <c r="N5" s="735"/>
      <c r="O5" s="735"/>
      <c r="P5" s="735"/>
      <c r="Q5" s="723"/>
      <c r="R5" s="735"/>
      <c r="S5" s="735"/>
      <c r="T5" s="735"/>
      <c r="U5" s="735"/>
      <c r="V5" s="735"/>
      <c r="W5" s="735"/>
    </row>
    <row r="6" spans="1:23" ht="15">
      <c r="A6" s="1552" t="s">
        <v>4</v>
      </c>
      <c r="B6" s="1552" t="s">
        <v>384</v>
      </c>
      <c r="C6" s="1552" t="s">
        <v>385</v>
      </c>
      <c r="D6" s="1552" t="s">
        <v>386</v>
      </c>
      <c r="E6" s="1552" t="s">
        <v>387</v>
      </c>
      <c r="F6" s="1552" t="s">
        <v>388</v>
      </c>
      <c r="G6" s="1552"/>
      <c r="H6" s="1552" t="s">
        <v>389</v>
      </c>
      <c r="I6" s="1552" t="s">
        <v>390</v>
      </c>
      <c r="J6" s="1553" t="s">
        <v>1119</v>
      </c>
      <c r="K6" s="1553"/>
      <c r="L6" s="1553"/>
      <c r="M6" s="1553"/>
      <c r="N6" s="1553"/>
      <c r="O6" s="1553"/>
      <c r="P6" s="1552" t="s">
        <v>389</v>
      </c>
      <c r="Q6" s="1552" t="s">
        <v>390</v>
      </c>
      <c r="R6" s="1553" t="s">
        <v>1120</v>
      </c>
      <c r="S6" s="1553"/>
      <c r="T6" s="1553"/>
      <c r="U6" s="1553"/>
      <c r="V6" s="1553"/>
      <c r="W6" s="1553"/>
    </row>
    <row r="7" spans="1:23" ht="15">
      <c r="A7" s="1552"/>
      <c r="B7" s="1552"/>
      <c r="C7" s="1552"/>
      <c r="D7" s="1552"/>
      <c r="E7" s="1552"/>
      <c r="F7" s="1552"/>
      <c r="G7" s="1552"/>
      <c r="H7" s="1552"/>
      <c r="I7" s="1552"/>
      <c r="J7" s="1552" t="s">
        <v>391</v>
      </c>
      <c r="K7" s="1552" t="s">
        <v>392</v>
      </c>
      <c r="L7" s="1552"/>
      <c r="M7" s="1554"/>
      <c r="N7" s="1555"/>
      <c r="O7" s="1555"/>
      <c r="P7" s="1552"/>
      <c r="Q7" s="1552"/>
      <c r="R7" s="1552" t="s">
        <v>391</v>
      </c>
      <c r="S7" s="1552" t="s">
        <v>392</v>
      </c>
      <c r="T7" s="1552"/>
      <c r="U7" s="1554"/>
      <c r="V7" s="1555"/>
      <c r="W7" s="1555"/>
    </row>
    <row r="8" spans="1:23" ht="73.5" customHeight="1">
      <c r="A8" s="1552"/>
      <c r="B8" s="1552"/>
      <c r="C8" s="1552"/>
      <c r="D8" s="1552"/>
      <c r="E8" s="1552"/>
      <c r="F8" s="1540" t="s">
        <v>393</v>
      </c>
      <c r="G8" s="1540" t="s">
        <v>394</v>
      </c>
      <c r="H8" s="1552"/>
      <c r="I8" s="1552"/>
      <c r="J8" s="1540"/>
      <c r="K8" s="736" t="s">
        <v>395</v>
      </c>
      <c r="L8" s="736" t="s">
        <v>396</v>
      </c>
      <c r="M8" s="736" t="s">
        <v>397</v>
      </c>
      <c r="N8" s="736" t="s">
        <v>553</v>
      </c>
      <c r="O8" s="736" t="s">
        <v>399</v>
      </c>
      <c r="P8" s="1552"/>
      <c r="Q8" s="1552"/>
      <c r="R8" s="1540"/>
      <c r="S8" s="1111" t="s">
        <v>395</v>
      </c>
      <c r="T8" s="1111" t="s">
        <v>396</v>
      </c>
      <c r="U8" s="1111" t="s">
        <v>397</v>
      </c>
      <c r="V8" s="1111" t="s">
        <v>553</v>
      </c>
      <c r="W8" s="1111" t="s">
        <v>399</v>
      </c>
    </row>
    <row r="9" spans="1:23" ht="15">
      <c r="A9" s="1552"/>
      <c r="B9" s="1552"/>
      <c r="C9" s="1552"/>
      <c r="D9" s="1552"/>
      <c r="E9" s="1552"/>
      <c r="F9" s="1540"/>
      <c r="G9" s="1540"/>
      <c r="H9" s="710" t="s">
        <v>400</v>
      </c>
      <c r="I9" s="710" t="s">
        <v>401</v>
      </c>
      <c r="J9" s="710" t="s">
        <v>400</v>
      </c>
      <c r="K9" s="710" t="s">
        <v>400</v>
      </c>
      <c r="L9" s="710" t="s">
        <v>400</v>
      </c>
      <c r="M9" s="710" t="s">
        <v>400</v>
      </c>
      <c r="N9" s="710" t="s">
        <v>400</v>
      </c>
      <c r="O9" s="710" t="s">
        <v>400</v>
      </c>
      <c r="P9" s="1110" t="s">
        <v>400</v>
      </c>
      <c r="Q9" s="1110" t="s">
        <v>401</v>
      </c>
      <c r="R9" s="1110" t="s">
        <v>400</v>
      </c>
      <c r="S9" s="1110" t="s">
        <v>400</v>
      </c>
      <c r="T9" s="1110" t="s">
        <v>400</v>
      </c>
      <c r="U9" s="1110" t="s">
        <v>400</v>
      </c>
      <c r="V9" s="1110" t="s">
        <v>400</v>
      </c>
      <c r="W9" s="1110" t="s">
        <v>400</v>
      </c>
    </row>
    <row r="10" spans="1:23" ht="15">
      <c r="A10" s="866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</row>
    <row r="11" spans="1:23" ht="15">
      <c r="A11" s="867">
        <v>1</v>
      </c>
      <c r="B11" s="54" t="s">
        <v>402</v>
      </c>
      <c r="C11" s="55"/>
      <c r="D11" s="55"/>
      <c r="E11" s="55"/>
      <c r="F11" s="55"/>
      <c r="G11" s="55"/>
      <c r="H11" s="55"/>
      <c r="I11" s="55"/>
      <c r="J11" s="28">
        <f aca="true" t="shared" si="0" ref="J11:O11">SUM(J12:J17)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55"/>
      <c r="Q11" s="55"/>
      <c r="R11" s="28">
        <f aca="true" t="shared" si="1" ref="R11:W11">SUM(R12:R17)</f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</row>
    <row r="12" spans="1:23" ht="15" hidden="1">
      <c r="A12" s="868" t="s">
        <v>280</v>
      </c>
      <c r="B12" s="54"/>
      <c r="C12" s="55"/>
      <c r="D12" s="55"/>
      <c r="E12" s="55"/>
      <c r="F12" s="55"/>
      <c r="G12" s="55"/>
      <c r="H12" s="55"/>
      <c r="I12" s="55"/>
      <c r="J12" s="56"/>
      <c r="K12" s="737"/>
      <c r="L12" s="737"/>
      <c r="M12" s="737"/>
      <c r="N12" s="737"/>
      <c r="O12" s="57">
        <f>J12-K12-M12-N12</f>
        <v>0</v>
      </c>
      <c r="P12" s="55"/>
      <c r="Q12" s="55"/>
      <c r="R12" s="56"/>
      <c r="S12" s="737"/>
      <c r="T12" s="737"/>
      <c r="U12" s="737"/>
      <c r="V12" s="737"/>
      <c r="W12" s="57">
        <f>R12-S12-U12-V12</f>
        <v>0</v>
      </c>
    </row>
    <row r="13" spans="1:23" ht="15">
      <c r="A13" s="861" t="str">
        <f>A$11&amp;"."&amp;ROW(A1)</f>
        <v>1.1</v>
      </c>
      <c r="B13" s="245"/>
      <c r="C13" s="246"/>
      <c r="D13" s="247"/>
      <c r="E13" s="247"/>
      <c r="F13" s="246"/>
      <c r="G13" s="246"/>
      <c r="H13" s="248"/>
      <c r="I13" s="248"/>
      <c r="J13" s="37">
        <f>H13*I13</f>
        <v>0</v>
      </c>
      <c r="K13" s="249"/>
      <c r="L13" s="249"/>
      <c r="M13" s="249"/>
      <c r="N13" s="249"/>
      <c r="O13" s="250">
        <f>J13-K13-M13-N13</f>
        <v>0</v>
      </c>
      <c r="P13" s="248"/>
      <c r="Q13" s="248"/>
      <c r="R13" s="37">
        <f>P13*Q13</f>
        <v>0</v>
      </c>
      <c r="S13" s="249"/>
      <c r="T13" s="249"/>
      <c r="U13" s="249"/>
      <c r="V13" s="249"/>
      <c r="W13" s="250">
        <f>R13-S13-U13-V13</f>
        <v>0</v>
      </c>
    </row>
    <row r="14" spans="1:23" ht="15">
      <c r="A14" s="861" t="str">
        <f>A$11&amp;"."&amp;ROW(A2)</f>
        <v>1.2</v>
      </c>
      <c r="B14" s="245"/>
      <c r="C14" s="246"/>
      <c r="D14" s="247"/>
      <c r="E14" s="247"/>
      <c r="F14" s="246"/>
      <c r="G14" s="246"/>
      <c r="H14" s="248"/>
      <c r="I14" s="248"/>
      <c r="J14" s="37">
        <f>H14*I14</f>
        <v>0</v>
      </c>
      <c r="K14" s="249"/>
      <c r="L14" s="249"/>
      <c r="M14" s="249"/>
      <c r="N14" s="249"/>
      <c r="O14" s="250">
        <f>J14-K14-M14-N14</f>
        <v>0</v>
      </c>
      <c r="P14" s="248"/>
      <c r="Q14" s="248"/>
      <c r="R14" s="37">
        <f>P14*Q14</f>
        <v>0</v>
      </c>
      <c r="S14" s="249"/>
      <c r="T14" s="249"/>
      <c r="U14" s="249"/>
      <c r="V14" s="249"/>
      <c r="W14" s="250">
        <f>R14-S14-U14-V14</f>
        <v>0</v>
      </c>
    </row>
    <row r="15" spans="1:23" ht="15">
      <c r="A15" s="861" t="str">
        <f>A$11&amp;"."&amp;ROW(A3)</f>
        <v>1.3</v>
      </c>
      <c r="B15" s="245"/>
      <c r="C15" s="246"/>
      <c r="D15" s="247"/>
      <c r="E15" s="247"/>
      <c r="F15" s="246"/>
      <c r="G15" s="246"/>
      <c r="H15" s="248"/>
      <c r="I15" s="248"/>
      <c r="J15" s="37">
        <f>H15*I15</f>
        <v>0</v>
      </c>
      <c r="K15" s="249"/>
      <c r="L15" s="249"/>
      <c r="M15" s="249"/>
      <c r="N15" s="249"/>
      <c r="O15" s="250">
        <f>J15-K15-M15-N15</f>
        <v>0</v>
      </c>
      <c r="P15" s="248"/>
      <c r="Q15" s="248"/>
      <c r="R15" s="37">
        <f>P15*Q15</f>
        <v>0</v>
      </c>
      <c r="S15" s="249"/>
      <c r="T15" s="249"/>
      <c r="U15" s="249"/>
      <c r="V15" s="249"/>
      <c r="W15" s="250">
        <f>R15-S15-U15-V15</f>
        <v>0</v>
      </c>
    </row>
    <row r="16" spans="1:23" ht="15">
      <c r="A16" s="861" t="str">
        <f>A$11&amp;"."&amp;ROW(A4)</f>
        <v>1.4</v>
      </c>
      <c r="B16" s="245"/>
      <c r="C16" s="246"/>
      <c r="D16" s="247"/>
      <c r="E16" s="247"/>
      <c r="F16" s="246"/>
      <c r="G16" s="246"/>
      <c r="H16" s="248"/>
      <c r="I16" s="248"/>
      <c r="J16" s="37">
        <f>H16*I16</f>
        <v>0</v>
      </c>
      <c r="K16" s="249"/>
      <c r="L16" s="249"/>
      <c r="M16" s="249"/>
      <c r="N16" s="249"/>
      <c r="O16" s="250">
        <f>J16-K16-M16-N16</f>
        <v>0</v>
      </c>
      <c r="P16" s="248"/>
      <c r="Q16" s="248"/>
      <c r="R16" s="37">
        <f>P16*Q16</f>
        <v>0</v>
      </c>
      <c r="S16" s="249"/>
      <c r="T16" s="249"/>
      <c r="U16" s="249"/>
      <c r="V16" s="249"/>
      <c r="W16" s="250">
        <f>R16-S16-U16-V16</f>
        <v>0</v>
      </c>
    </row>
    <row r="17" spans="1:23" ht="15">
      <c r="A17" s="865"/>
      <c r="B17" s="32" t="s">
        <v>696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0"/>
      <c r="P17" s="31"/>
      <c r="Q17" s="31"/>
      <c r="R17" s="31"/>
      <c r="S17" s="31"/>
      <c r="T17" s="31"/>
      <c r="U17" s="31"/>
      <c r="V17" s="31"/>
      <c r="W17" s="40"/>
    </row>
    <row r="18" spans="1:23" ht="15">
      <c r="A18" s="867">
        <v>2</v>
      </c>
      <c r="B18" s="54" t="s">
        <v>403</v>
      </c>
      <c r="C18" s="55"/>
      <c r="D18" s="55"/>
      <c r="E18" s="55"/>
      <c r="F18" s="55"/>
      <c r="G18" s="55"/>
      <c r="H18" s="55"/>
      <c r="I18" s="55"/>
      <c r="J18" s="28">
        <f aca="true" t="shared" si="2" ref="J18:O18">SUM(J19:J23)</f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8">
        <f t="shared" si="2"/>
        <v>0</v>
      </c>
      <c r="P18" s="55"/>
      <c r="Q18" s="55"/>
      <c r="R18" s="28">
        <f aca="true" t="shared" si="3" ref="R18:W18">SUM(R19:R23)</f>
        <v>0</v>
      </c>
      <c r="S18" s="28">
        <f t="shared" si="3"/>
        <v>0</v>
      </c>
      <c r="T18" s="28">
        <f t="shared" si="3"/>
        <v>0</v>
      </c>
      <c r="U18" s="28">
        <f t="shared" si="3"/>
        <v>0</v>
      </c>
      <c r="V18" s="28">
        <f t="shared" si="3"/>
        <v>0</v>
      </c>
      <c r="W18" s="28">
        <f t="shared" si="3"/>
        <v>0</v>
      </c>
    </row>
    <row r="19" spans="1:23" ht="15" hidden="1">
      <c r="A19" s="868" t="s">
        <v>282</v>
      </c>
      <c r="B19" s="54"/>
      <c r="C19" s="55"/>
      <c r="D19" s="55"/>
      <c r="E19" s="55"/>
      <c r="F19" s="55"/>
      <c r="G19" s="55"/>
      <c r="H19" s="55"/>
      <c r="I19" s="55"/>
      <c r="J19" s="56"/>
      <c r="K19" s="737"/>
      <c r="L19" s="737"/>
      <c r="M19" s="737"/>
      <c r="N19" s="737"/>
      <c r="O19" s="57">
        <f>J19-K19-M19-N19</f>
        <v>0</v>
      </c>
      <c r="P19" s="55"/>
      <c r="Q19" s="55"/>
      <c r="R19" s="56"/>
      <c r="S19" s="737"/>
      <c r="T19" s="737"/>
      <c r="U19" s="737"/>
      <c r="V19" s="737"/>
      <c r="W19" s="57">
        <f>R19-S19-U19-V19</f>
        <v>0</v>
      </c>
    </row>
    <row r="20" spans="1:23" ht="15">
      <c r="A20" s="861" t="str">
        <f>A$18&amp;"."&amp;ROW(A1)</f>
        <v>2.1</v>
      </c>
      <c r="B20" s="245"/>
      <c r="C20" s="246"/>
      <c r="D20" s="247"/>
      <c r="E20" s="247"/>
      <c r="F20" s="246"/>
      <c r="G20" s="246"/>
      <c r="H20" s="248"/>
      <c r="I20" s="248"/>
      <c r="J20" s="37">
        <f>H20*I20</f>
        <v>0</v>
      </c>
      <c r="K20" s="249"/>
      <c r="L20" s="249"/>
      <c r="M20" s="249"/>
      <c r="N20" s="249"/>
      <c r="O20" s="250">
        <f>J20-K20-M20-N20</f>
        <v>0</v>
      </c>
      <c r="P20" s="248"/>
      <c r="Q20" s="248"/>
      <c r="R20" s="37">
        <f>P20*Q20</f>
        <v>0</v>
      </c>
      <c r="S20" s="249"/>
      <c r="T20" s="249"/>
      <c r="U20" s="249"/>
      <c r="V20" s="249"/>
      <c r="W20" s="250">
        <f>R20-S20-U20-V20</f>
        <v>0</v>
      </c>
    </row>
    <row r="21" spans="1:23" ht="15">
      <c r="A21" s="861" t="str">
        <f>A$18&amp;"."&amp;ROW(A2)</f>
        <v>2.2</v>
      </c>
      <c r="B21" s="245"/>
      <c r="C21" s="246"/>
      <c r="D21" s="247"/>
      <c r="E21" s="247"/>
      <c r="F21" s="246"/>
      <c r="G21" s="246"/>
      <c r="H21" s="248"/>
      <c r="I21" s="248"/>
      <c r="J21" s="37">
        <f>H21*I21</f>
        <v>0</v>
      </c>
      <c r="K21" s="249"/>
      <c r="L21" s="249"/>
      <c r="M21" s="249"/>
      <c r="N21" s="249"/>
      <c r="O21" s="250">
        <f>J21-K21-M21-N21</f>
        <v>0</v>
      </c>
      <c r="P21" s="248"/>
      <c r="Q21" s="248"/>
      <c r="R21" s="37">
        <f>P21*Q21</f>
        <v>0</v>
      </c>
      <c r="S21" s="249"/>
      <c r="T21" s="249"/>
      <c r="U21" s="249"/>
      <c r="V21" s="249"/>
      <c r="W21" s="250">
        <f>R21-S21-U21-V21</f>
        <v>0</v>
      </c>
    </row>
    <row r="22" spans="1:23" ht="15">
      <c r="A22" s="861" t="str">
        <f>A$18&amp;"."&amp;ROW(A3)</f>
        <v>2.3</v>
      </c>
      <c r="B22" s="245"/>
      <c r="C22" s="246"/>
      <c r="D22" s="247"/>
      <c r="E22" s="247"/>
      <c r="F22" s="246"/>
      <c r="G22" s="246"/>
      <c r="H22" s="248"/>
      <c r="I22" s="248"/>
      <c r="J22" s="37">
        <f>H22*I22</f>
        <v>0</v>
      </c>
      <c r="K22" s="249"/>
      <c r="L22" s="249"/>
      <c r="M22" s="249"/>
      <c r="N22" s="249"/>
      <c r="O22" s="250">
        <f>J22-K22-M22-N22</f>
        <v>0</v>
      </c>
      <c r="P22" s="248"/>
      <c r="Q22" s="248"/>
      <c r="R22" s="37">
        <f>P22*Q22</f>
        <v>0</v>
      </c>
      <c r="S22" s="249"/>
      <c r="T22" s="249"/>
      <c r="U22" s="249"/>
      <c r="V22" s="249"/>
      <c r="W22" s="250">
        <f>R22-S22-U22-V22</f>
        <v>0</v>
      </c>
    </row>
    <row r="23" spans="1:23" ht="15">
      <c r="A23" s="865"/>
      <c r="B23" s="32" t="s">
        <v>696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/>
      <c r="P23" s="31"/>
      <c r="Q23" s="31"/>
      <c r="R23" s="31"/>
      <c r="S23" s="31"/>
      <c r="T23" s="31"/>
      <c r="U23" s="31"/>
      <c r="V23" s="31"/>
      <c r="W23" s="40"/>
    </row>
    <row r="24" spans="1:23" ht="15">
      <c r="A24" s="867">
        <v>3</v>
      </c>
      <c r="B24" s="54" t="s">
        <v>404</v>
      </c>
      <c r="C24" s="55"/>
      <c r="D24" s="55"/>
      <c r="E24" s="55"/>
      <c r="F24" s="55"/>
      <c r="G24" s="55"/>
      <c r="H24" s="55"/>
      <c r="I24" s="55"/>
      <c r="J24" s="28">
        <f aca="true" t="shared" si="4" ref="J24:O24">SUM(J25:J29)</f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55"/>
      <c r="Q24" s="55"/>
      <c r="R24" s="28">
        <f aca="true" t="shared" si="5" ref="R24:W24">SUM(R25:R29)</f>
        <v>0</v>
      </c>
      <c r="S24" s="28">
        <f t="shared" si="5"/>
        <v>0</v>
      </c>
      <c r="T24" s="28">
        <f t="shared" si="5"/>
        <v>0</v>
      </c>
      <c r="U24" s="28">
        <f t="shared" si="5"/>
        <v>0</v>
      </c>
      <c r="V24" s="28">
        <f t="shared" si="5"/>
        <v>0</v>
      </c>
      <c r="W24" s="28">
        <f t="shared" si="5"/>
        <v>0</v>
      </c>
    </row>
    <row r="25" spans="1:23" ht="15" hidden="1">
      <c r="A25" s="868" t="s">
        <v>200</v>
      </c>
      <c r="B25" s="54"/>
      <c r="C25" s="55"/>
      <c r="D25" s="55"/>
      <c r="E25" s="55"/>
      <c r="F25" s="55"/>
      <c r="G25" s="55"/>
      <c r="H25" s="55"/>
      <c r="I25" s="55"/>
      <c r="J25" s="56"/>
      <c r="K25" s="737"/>
      <c r="L25" s="737"/>
      <c r="M25" s="737"/>
      <c r="N25" s="737"/>
      <c r="O25" s="57">
        <f>J25-K25-M25-N25</f>
        <v>0</v>
      </c>
      <c r="P25" s="55"/>
      <c r="Q25" s="55"/>
      <c r="R25" s="56"/>
      <c r="S25" s="737"/>
      <c r="T25" s="737"/>
      <c r="U25" s="737"/>
      <c r="V25" s="737"/>
      <c r="W25" s="57">
        <f>R25-S25-U25-V25</f>
        <v>0</v>
      </c>
    </row>
    <row r="26" spans="1:23" ht="15">
      <c r="A26" s="861" t="str">
        <f>A$24&amp;"."&amp;ROW(A1)</f>
        <v>3.1</v>
      </c>
      <c r="B26" s="245"/>
      <c r="C26" s="246"/>
      <c r="D26" s="247"/>
      <c r="E26" s="247"/>
      <c r="F26" s="246"/>
      <c r="G26" s="246"/>
      <c r="H26" s="248"/>
      <c r="I26" s="248"/>
      <c r="J26" s="37">
        <f>H26*I26</f>
        <v>0</v>
      </c>
      <c r="K26" s="249"/>
      <c r="L26" s="249"/>
      <c r="M26" s="249"/>
      <c r="N26" s="249"/>
      <c r="O26" s="250">
        <f>J26-K26-M26-N26</f>
        <v>0</v>
      </c>
      <c r="P26" s="248"/>
      <c r="Q26" s="248"/>
      <c r="R26" s="37">
        <f>P26*Q26</f>
        <v>0</v>
      </c>
      <c r="S26" s="249"/>
      <c r="T26" s="249"/>
      <c r="U26" s="249"/>
      <c r="V26" s="249"/>
      <c r="W26" s="250">
        <f>R26-S26-U26-V26</f>
        <v>0</v>
      </c>
    </row>
    <row r="27" spans="1:23" ht="15">
      <c r="A27" s="861" t="str">
        <f>A$24&amp;"."&amp;ROW(A2)</f>
        <v>3.2</v>
      </c>
      <c r="B27" s="245"/>
      <c r="C27" s="246"/>
      <c r="D27" s="247"/>
      <c r="E27" s="247"/>
      <c r="F27" s="246"/>
      <c r="G27" s="246"/>
      <c r="H27" s="248"/>
      <c r="I27" s="248"/>
      <c r="J27" s="37">
        <f>H27*I27</f>
        <v>0</v>
      </c>
      <c r="K27" s="249"/>
      <c r="L27" s="249"/>
      <c r="M27" s="249"/>
      <c r="N27" s="249"/>
      <c r="O27" s="250">
        <f>J27-K27-M27-N27</f>
        <v>0</v>
      </c>
      <c r="P27" s="248"/>
      <c r="Q27" s="248"/>
      <c r="R27" s="37">
        <f>P27*Q27</f>
        <v>0</v>
      </c>
      <c r="S27" s="249"/>
      <c r="T27" s="249"/>
      <c r="U27" s="249"/>
      <c r="V27" s="249"/>
      <c r="W27" s="250">
        <f>R27-S27-U27-V27</f>
        <v>0</v>
      </c>
    </row>
    <row r="28" spans="1:23" ht="15">
      <c r="A28" s="861" t="str">
        <f>A$24&amp;"."&amp;ROW(A3)</f>
        <v>3.3</v>
      </c>
      <c r="B28" s="245"/>
      <c r="C28" s="246"/>
      <c r="D28" s="247"/>
      <c r="E28" s="247"/>
      <c r="F28" s="246"/>
      <c r="G28" s="246"/>
      <c r="H28" s="248"/>
      <c r="I28" s="248"/>
      <c r="J28" s="37">
        <f>H28*I28</f>
        <v>0</v>
      </c>
      <c r="K28" s="249"/>
      <c r="L28" s="249"/>
      <c r="M28" s="249"/>
      <c r="N28" s="249"/>
      <c r="O28" s="250">
        <f>J28-K28-M28-N28</f>
        <v>0</v>
      </c>
      <c r="P28" s="248"/>
      <c r="Q28" s="248"/>
      <c r="R28" s="37">
        <f>P28*Q28</f>
        <v>0</v>
      </c>
      <c r="S28" s="249"/>
      <c r="T28" s="249"/>
      <c r="U28" s="249"/>
      <c r="V28" s="249"/>
      <c r="W28" s="250">
        <f>R28-S28-U28-V28</f>
        <v>0</v>
      </c>
    </row>
    <row r="29" spans="1:23" ht="15">
      <c r="A29" s="865"/>
      <c r="B29" s="32" t="s">
        <v>696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0"/>
      <c r="P29" s="31"/>
      <c r="Q29" s="31"/>
      <c r="R29" s="31"/>
      <c r="S29" s="31"/>
      <c r="T29" s="31"/>
      <c r="U29" s="31"/>
      <c r="V29" s="31"/>
      <c r="W29" s="40"/>
    </row>
    <row r="30" spans="1:23" ht="15">
      <c r="A30" s="867">
        <v>4</v>
      </c>
      <c r="B30" s="54" t="s">
        <v>405</v>
      </c>
      <c r="C30" s="55"/>
      <c r="D30" s="55"/>
      <c r="E30" s="55"/>
      <c r="F30" s="55"/>
      <c r="G30" s="55"/>
      <c r="H30" s="55"/>
      <c r="I30" s="55"/>
      <c r="J30" s="28">
        <f aca="true" t="shared" si="6" ref="J30:O30">SUM(J31:J35)</f>
        <v>4361.085</v>
      </c>
      <c r="K30" s="28">
        <f t="shared" si="6"/>
        <v>96</v>
      </c>
      <c r="L30" s="28">
        <f t="shared" si="6"/>
        <v>96</v>
      </c>
      <c r="M30" s="28">
        <f t="shared" si="6"/>
        <v>23</v>
      </c>
      <c r="N30" s="28">
        <f t="shared" si="6"/>
        <v>0</v>
      </c>
      <c r="O30" s="28">
        <f t="shared" si="6"/>
        <v>4242.085</v>
      </c>
      <c r="P30" s="55"/>
      <c r="Q30" s="55"/>
      <c r="R30" s="28">
        <f aca="true" t="shared" si="7" ref="R30:W30">SUM(R31:R35)</f>
        <v>4361.085</v>
      </c>
      <c r="S30" s="28">
        <f t="shared" si="7"/>
        <v>500</v>
      </c>
      <c r="T30" s="28">
        <f t="shared" si="7"/>
        <v>90</v>
      </c>
      <c r="U30" s="28">
        <f t="shared" si="7"/>
        <v>90</v>
      </c>
      <c r="V30" s="28">
        <f t="shared" si="7"/>
        <v>0</v>
      </c>
      <c r="W30" s="28">
        <f t="shared" si="7"/>
        <v>3771.085</v>
      </c>
    </row>
    <row r="31" spans="1:23" ht="15" hidden="1">
      <c r="A31" s="868" t="s">
        <v>285</v>
      </c>
      <c r="B31" s="54"/>
      <c r="C31" s="55"/>
      <c r="D31" s="55"/>
      <c r="E31" s="55"/>
      <c r="F31" s="55"/>
      <c r="G31" s="55"/>
      <c r="H31" s="55"/>
      <c r="I31" s="55"/>
      <c r="J31" s="56"/>
      <c r="K31" s="737"/>
      <c r="L31" s="737"/>
      <c r="M31" s="737"/>
      <c r="N31" s="737"/>
      <c r="O31" s="57">
        <f>J31-K31-M31-N31</f>
        <v>0</v>
      </c>
      <c r="P31" s="55"/>
      <c r="Q31" s="55"/>
      <c r="R31" s="56"/>
      <c r="S31" s="737"/>
      <c r="T31" s="737"/>
      <c r="U31" s="737"/>
      <c r="V31" s="737"/>
      <c r="W31" s="57">
        <f>R31-S31-U31-V31</f>
        <v>0</v>
      </c>
    </row>
    <row r="32" spans="1:23" ht="45">
      <c r="A32" s="861" t="str">
        <f>A$30&amp;"."&amp;ROW(A1)</f>
        <v>4.1</v>
      </c>
      <c r="B32" s="245" t="s">
        <v>1182</v>
      </c>
      <c r="C32" s="246">
        <v>36784</v>
      </c>
      <c r="D32" s="247" t="s">
        <v>1183</v>
      </c>
      <c r="E32" s="247" t="s">
        <v>1184</v>
      </c>
      <c r="F32" s="246">
        <v>36784</v>
      </c>
      <c r="G32" s="246">
        <v>54681</v>
      </c>
      <c r="H32" s="248">
        <f>1090271.25/3/1000</f>
        <v>363.42375</v>
      </c>
      <c r="I32" s="248">
        <v>12</v>
      </c>
      <c r="J32" s="37">
        <f>H32*I32</f>
        <v>4361.085</v>
      </c>
      <c r="K32" s="249">
        <v>96</v>
      </c>
      <c r="L32" s="249">
        <v>96</v>
      </c>
      <c r="M32" s="249">
        <v>23</v>
      </c>
      <c r="N32" s="249"/>
      <c r="O32" s="250">
        <f>J32-K32-M32-N32</f>
        <v>4242.085</v>
      </c>
      <c r="P32" s="248">
        <f>H32</f>
        <v>363.42375</v>
      </c>
      <c r="Q32" s="248">
        <v>12</v>
      </c>
      <c r="R32" s="37">
        <f>P32*Q32</f>
        <v>4361.085</v>
      </c>
      <c r="S32" s="249">
        <v>500</v>
      </c>
      <c r="T32" s="249">
        <v>90</v>
      </c>
      <c r="U32" s="249">
        <v>90</v>
      </c>
      <c r="V32" s="249"/>
      <c r="W32" s="250">
        <f>R32-S32-U32-V32</f>
        <v>3771.085</v>
      </c>
    </row>
    <row r="33" spans="1:23" ht="15">
      <c r="A33" s="861" t="str">
        <f>A$30&amp;"."&amp;ROW(A2)</f>
        <v>4.2</v>
      </c>
      <c r="B33" s="245"/>
      <c r="C33" s="246"/>
      <c r="D33" s="247"/>
      <c r="E33" s="247"/>
      <c r="F33" s="246"/>
      <c r="G33" s="246"/>
      <c r="H33" s="248"/>
      <c r="I33" s="248"/>
      <c r="J33" s="37">
        <f>H33*I33</f>
        <v>0</v>
      </c>
      <c r="K33" s="249"/>
      <c r="L33" s="249"/>
      <c r="M33" s="249"/>
      <c r="N33" s="249"/>
      <c r="O33" s="250">
        <f>J33-K33-M33-N33</f>
        <v>0</v>
      </c>
      <c r="P33" s="248"/>
      <c r="Q33" s="248"/>
      <c r="R33" s="37">
        <f>P33*Q33</f>
        <v>0</v>
      </c>
      <c r="S33" s="249"/>
      <c r="T33" s="249"/>
      <c r="U33" s="249"/>
      <c r="V33" s="249"/>
      <c r="W33" s="250">
        <f>R33-S33-U33-V33</f>
        <v>0</v>
      </c>
    </row>
    <row r="34" spans="1:23" ht="15">
      <c r="A34" s="861" t="str">
        <f>A$30&amp;"."&amp;ROW(A3)</f>
        <v>4.3</v>
      </c>
      <c r="B34" s="245"/>
      <c r="C34" s="246"/>
      <c r="D34" s="247"/>
      <c r="E34" s="247"/>
      <c r="F34" s="246"/>
      <c r="G34" s="246"/>
      <c r="H34" s="248"/>
      <c r="I34" s="248"/>
      <c r="J34" s="37">
        <f>H34*I34</f>
        <v>0</v>
      </c>
      <c r="K34" s="249"/>
      <c r="L34" s="249"/>
      <c r="M34" s="249"/>
      <c r="N34" s="249"/>
      <c r="O34" s="250">
        <f>J34-K34-M34-N34</f>
        <v>0</v>
      </c>
      <c r="P34" s="248"/>
      <c r="Q34" s="248"/>
      <c r="R34" s="37">
        <f>P34*Q34</f>
        <v>0</v>
      </c>
      <c r="S34" s="249"/>
      <c r="T34" s="249"/>
      <c r="U34" s="249"/>
      <c r="V34" s="249"/>
      <c r="W34" s="250">
        <f>R34-S34-U34-V34</f>
        <v>0</v>
      </c>
    </row>
    <row r="35" spans="1:23" ht="15">
      <c r="A35" s="865"/>
      <c r="B35" s="32" t="s">
        <v>696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5">
      <c r="A36" s="867">
        <v>5</v>
      </c>
      <c r="B36" s="54" t="s">
        <v>644</v>
      </c>
      <c r="C36" s="55"/>
      <c r="D36" s="55"/>
      <c r="E36" s="55"/>
      <c r="F36" s="55"/>
      <c r="G36" s="55"/>
      <c r="H36" s="55"/>
      <c r="I36" s="55"/>
      <c r="J36" s="28">
        <f aca="true" t="shared" si="8" ref="J36:O36">SUM(J37:J41)</f>
        <v>0</v>
      </c>
      <c r="K36" s="28">
        <f t="shared" si="8"/>
        <v>0</v>
      </c>
      <c r="L36" s="28">
        <f t="shared" si="8"/>
        <v>0</v>
      </c>
      <c r="M36" s="28">
        <f t="shared" si="8"/>
        <v>0</v>
      </c>
      <c r="N36" s="28">
        <f t="shared" si="8"/>
        <v>0</v>
      </c>
      <c r="O36" s="28">
        <f t="shared" si="8"/>
        <v>0</v>
      </c>
      <c r="P36" s="55"/>
      <c r="Q36" s="55"/>
      <c r="R36" s="28">
        <f aca="true" t="shared" si="9" ref="R36:W36">SUM(R37:R41)</f>
        <v>0</v>
      </c>
      <c r="S36" s="28">
        <f t="shared" si="9"/>
        <v>0</v>
      </c>
      <c r="T36" s="28">
        <f t="shared" si="9"/>
        <v>0</v>
      </c>
      <c r="U36" s="28">
        <f t="shared" si="9"/>
        <v>0</v>
      </c>
      <c r="V36" s="28">
        <f t="shared" si="9"/>
        <v>0</v>
      </c>
      <c r="W36" s="28">
        <f t="shared" si="9"/>
        <v>0</v>
      </c>
    </row>
    <row r="37" spans="1:23" ht="15" hidden="1">
      <c r="A37" s="868" t="s">
        <v>643</v>
      </c>
      <c r="B37" s="54"/>
      <c r="C37" s="55"/>
      <c r="D37" s="55"/>
      <c r="E37" s="55"/>
      <c r="F37" s="55"/>
      <c r="G37" s="55"/>
      <c r="H37" s="55"/>
      <c r="I37" s="55"/>
      <c r="J37" s="56"/>
      <c r="K37" s="737"/>
      <c r="L37" s="737"/>
      <c r="M37" s="737"/>
      <c r="N37" s="737"/>
      <c r="O37" s="57">
        <f>J37-K37-M37-N37</f>
        <v>0</v>
      </c>
      <c r="P37" s="55"/>
      <c r="Q37" s="55"/>
      <c r="R37" s="56"/>
      <c r="S37" s="737"/>
      <c r="T37" s="737"/>
      <c r="U37" s="737"/>
      <c r="V37" s="737"/>
      <c r="W37" s="57">
        <f>R37-S37-U37-V37</f>
        <v>0</v>
      </c>
    </row>
    <row r="38" spans="1:23" ht="15">
      <c r="A38" s="861" t="str">
        <f>A$36&amp;"."&amp;ROW(A1)</f>
        <v>5.1</v>
      </c>
      <c r="B38" s="245"/>
      <c r="C38" s="246"/>
      <c r="D38" s="247"/>
      <c r="E38" s="247"/>
      <c r="F38" s="246"/>
      <c r="G38" s="246"/>
      <c r="H38" s="248"/>
      <c r="I38" s="248"/>
      <c r="J38" s="37">
        <f>H38*I38</f>
        <v>0</v>
      </c>
      <c r="K38" s="249"/>
      <c r="L38" s="249"/>
      <c r="M38" s="249"/>
      <c r="N38" s="249"/>
      <c r="O38" s="250">
        <f>J38-K38-M38-N38</f>
        <v>0</v>
      </c>
      <c r="P38" s="248"/>
      <c r="Q38" s="248"/>
      <c r="R38" s="37">
        <f>P38*Q38</f>
        <v>0</v>
      </c>
      <c r="S38" s="249"/>
      <c r="T38" s="249"/>
      <c r="U38" s="249"/>
      <c r="V38" s="249"/>
      <c r="W38" s="250">
        <f>R38-S38-U38-V38</f>
        <v>0</v>
      </c>
    </row>
    <row r="39" spans="1:23" ht="15">
      <c r="A39" s="861" t="str">
        <f>A$36&amp;"."&amp;ROW(A2)</f>
        <v>5.2</v>
      </c>
      <c r="B39" s="245"/>
      <c r="C39" s="246"/>
      <c r="D39" s="247"/>
      <c r="E39" s="247"/>
      <c r="F39" s="246"/>
      <c r="G39" s="246"/>
      <c r="H39" s="248"/>
      <c r="I39" s="248"/>
      <c r="J39" s="37">
        <f>H39*I39</f>
        <v>0</v>
      </c>
      <c r="K39" s="249"/>
      <c r="L39" s="249"/>
      <c r="M39" s="249"/>
      <c r="N39" s="249"/>
      <c r="O39" s="250">
        <f>J39-K39-M39-N39</f>
        <v>0</v>
      </c>
      <c r="P39" s="248"/>
      <c r="Q39" s="248"/>
      <c r="R39" s="37">
        <f>P39*Q39</f>
        <v>0</v>
      </c>
      <c r="S39" s="249"/>
      <c r="T39" s="249"/>
      <c r="U39" s="249"/>
      <c r="V39" s="249"/>
      <c r="W39" s="250">
        <f>R39-S39-U39-V39</f>
        <v>0</v>
      </c>
    </row>
    <row r="40" spans="1:23" ht="15">
      <c r="A40" s="861" t="str">
        <f>A$36&amp;"."&amp;ROW(A3)</f>
        <v>5.3</v>
      </c>
      <c r="B40" s="245"/>
      <c r="C40" s="246"/>
      <c r="D40" s="247"/>
      <c r="E40" s="247"/>
      <c r="F40" s="246"/>
      <c r="G40" s="246"/>
      <c r="H40" s="248"/>
      <c r="I40" s="248"/>
      <c r="J40" s="37">
        <f>H40*I40</f>
        <v>0</v>
      </c>
      <c r="K40" s="249"/>
      <c r="L40" s="249"/>
      <c r="M40" s="249"/>
      <c r="N40" s="249"/>
      <c r="O40" s="250">
        <f>J40-K40-M40-N40</f>
        <v>0</v>
      </c>
      <c r="P40" s="248"/>
      <c r="Q40" s="248"/>
      <c r="R40" s="37">
        <f>P40*Q40</f>
        <v>0</v>
      </c>
      <c r="S40" s="249"/>
      <c r="T40" s="249"/>
      <c r="U40" s="249"/>
      <c r="V40" s="249"/>
      <c r="W40" s="250">
        <f>R40-S40-U40-V40</f>
        <v>0</v>
      </c>
    </row>
    <row r="41" spans="1:23" ht="15">
      <c r="A41" s="865"/>
      <c r="B41" s="32" t="s">
        <v>696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5">
      <c r="A42" s="867">
        <v>6</v>
      </c>
      <c r="B42" s="54" t="s">
        <v>320</v>
      </c>
      <c r="C42" s="55"/>
      <c r="D42" s="55"/>
      <c r="E42" s="55"/>
      <c r="F42" s="55"/>
      <c r="G42" s="55"/>
      <c r="H42" s="55"/>
      <c r="I42" s="55"/>
      <c r="J42" s="28">
        <f aca="true" t="shared" si="10" ref="J42:O42">J11+J18+J24+J30+J36</f>
        <v>4361.085</v>
      </c>
      <c r="K42" s="28">
        <f t="shared" si="10"/>
        <v>96</v>
      </c>
      <c r="L42" s="28">
        <f t="shared" si="10"/>
        <v>96</v>
      </c>
      <c r="M42" s="28">
        <f t="shared" si="10"/>
        <v>23</v>
      </c>
      <c r="N42" s="28">
        <f t="shared" si="10"/>
        <v>0</v>
      </c>
      <c r="O42" s="28">
        <f t="shared" si="10"/>
        <v>4242.085</v>
      </c>
      <c r="P42" s="55"/>
      <c r="Q42" s="55"/>
      <c r="R42" s="28">
        <f aca="true" t="shared" si="11" ref="R42:W42">R11+R18+R24+R30+R36</f>
        <v>4361.085</v>
      </c>
      <c r="S42" s="28">
        <f t="shared" si="11"/>
        <v>500</v>
      </c>
      <c r="T42" s="28">
        <f t="shared" si="11"/>
        <v>90</v>
      </c>
      <c r="U42" s="28">
        <f t="shared" si="11"/>
        <v>90</v>
      </c>
      <c r="V42" s="28">
        <f t="shared" si="11"/>
        <v>0</v>
      </c>
      <c r="W42" s="28">
        <f t="shared" si="11"/>
        <v>3771.085</v>
      </c>
    </row>
    <row r="43" spans="1:23" ht="15">
      <c r="A43" s="7"/>
      <c r="B43" s="8"/>
      <c r="C43" s="8"/>
      <c r="D43" s="8"/>
      <c r="E43" s="9"/>
      <c r="F43" s="10"/>
      <c r="G43" s="10"/>
      <c r="H43" s="11"/>
      <c r="I43" s="11"/>
      <c r="J43" s="11"/>
      <c r="K43" s="11"/>
      <c r="L43" s="11"/>
      <c r="M43" s="11"/>
      <c r="N43" s="38"/>
      <c r="O43" s="738"/>
      <c r="P43" s="11"/>
      <c r="Q43" s="11"/>
      <c r="R43" s="11"/>
      <c r="S43" s="11"/>
      <c r="T43" s="11"/>
      <c r="U43" s="11"/>
      <c r="V43" s="38"/>
      <c r="W43" s="738"/>
    </row>
    <row r="44" spans="1:23" ht="15">
      <c r="A44" s="739"/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</row>
    <row r="45" spans="1:23" ht="15">
      <c r="A45" s="674" t="s">
        <v>299</v>
      </c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</row>
    <row r="46" spans="1:23" ht="15">
      <c r="A46" s="658"/>
      <c r="B46" s="739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</row>
    <row r="47" spans="1:23" ht="15">
      <c r="A47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47" s="665"/>
      <c r="C47" s="739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  <c r="R47" s="739"/>
      <c r="S47" s="739"/>
      <c r="T47" s="739"/>
      <c r="U47" s="739"/>
      <c r="V47" s="739"/>
      <c r="W47" s="739"/>
    </row>
    <row r="48" ht="15">
      <c r="B48" s="977" t="s">
        <v>196</v>
      </c>
    </row>
  </sheetData>
  <sheetProtection password="CF72" sheet="1" objects="1" scenarios="1"/>
  <mergeCells count="18">
    <mergeCell ref="P6:P8"/>
    <mergeCell ref="Q6:Q8"/>
    <mergeCell ref="R6:W6"/>
    <mergeCell ref="R7:R8"/>
    <mergeCell ref="S7:W7"/>
    <mergeCell ref="A6:A9"/>
    <mergeCell ref="B6:B9"/>
    <mergeCell ref="C6:C9"/>
    <mergeCell ref="D6:D9"/>
    <mergeCell ref="E6:E9"/>
    <mergeCell ref="F6:G7"/>
    <mergeCell ref="H6:H8"/>
    <mergeCell ref="I6:I8"/>
    <mergeCell ref="J6:O6"/>
    <mergeCell ref="J7:J8"/>
    <mergeCell ref="K7:O7"/>
    <mergeCell ref="F8:F9"/>
    <mergeCell ref="G8:G9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B13:B16 D13:E16 B20:B22 D20:E22 B26:B28 D26:E28 B32:B34 D32:E34 B38:B40 D38:E40">
      <formula1>900</formula1>
    </dataValidation>
    <dataValidation type="decimal" allowBlank="1" showErrorMessage="1" errorTitle="Ошибка" error="Допускается ввод только неотрицательных чисел!" sqref="H32:I34 H13:I16 K32:N34 H20:I22 K26:N28 H26:I28 K13:N16 K20:N22 H38:I40 K38:N40 P32:Q34 P13:Q16 S32:V34 P20:Q22 S26:V28 P26:Q28 S13:V16 S20:V22 P38:Q40 S38:V40">
      <formula1>0</formula1>
      <formula2>9.99999999999999E+23</formula2>
    </dataValidation>
    <dataValidation type="date" allowBlank="1" showInputMessage="1" showErrorMessage="1" prompt="Для выбора выполните двойной щелчок левой клавиши мыши по ячейке." error="Введите дату в формате ДД.ММ.ГГГГ!" sqref="C13:C16 F32:F34 C20:C22 F13:F16 C26:C28 F20:F22 C32:C34 F26:F28 C38:C40 F38:F40">
      <formula1>32874</formula1>
      <formula2>54789</formula2>
    </dataValidation>
    <dataValidation type="decimal" allowBlank="1" showErrorMessage="1" errorTitle="Ошибка" error="Допускается ввод только действительных чисел!" sqref="K19:N19 K12:N12 K25:N25 K31:N31 K37:N37 S19:V19 S12:V12 S25:V25 S31:V31 S37:V37">
      <formula1>-999999999999999000000000</formula1>
      <formula2>9.99999999999999E+23</formula2>
    </dataValidation>
    <dataValidation type="date" allowBlank="1" showInputMessage="1" showErrorMessage="1" prompt="Для выбора выполните двойной щелчок левой клавиши мыши по ячейке." error="Введите дату в формате ДД.ММ.ГГГГ!" sqref="G13:G16 G20:G22 G26:G28 G32:G34 G38:G40">
      <formula1>32874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2:I3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57421875" style="328" customWidth="1"/>
    <col min="2" max="2" width="38.421875" style="328" customWidth="1"/>
    <col min="3" max="3" width="9.421875" style="328" customWidth="1"/>
    <col min="4" max="5" width="12.140625" style="328" customWidth="1"/>
    <col min="6" max="6" width="13.421875" style="328" customWidth="1"/>
    <col min="7" max="7" width="13.57421875" style="328" customWidth="1"/>
    <col min="8" max="8" width="18.140625" style="328" customWidth="1"/>
    <col min="9" max="9" width="16.57421875" style="328" hidden="1" customWidth="1"/>
    <col min="10" max="10" width="9.140625" style="328" customWidth="1"/>
    <col min="11" max="16384" width="9.140625" style="328" customWidth="1"/>
  </cols>
  <sheetData>
    <row r="2" spans="1:9" ht="15">
      <c r="A2" s="655" t="s">
        <v>598</v>
      </c>
      <c r="B2" s="656"/>
      <c r="C2" s="656"/>
      <c r="D2" s="657"/>
      <c r="E2" s="657"/>
      <c r="F2" s="657"/>
      <c r="G2" s="657"/>
      <c r="H2" s="657"/>
      <c r="I2" s="657"/>
    </row>
    <row r="3" spans="1:9" ht="15">
      <c r="A3" s="463" t="str">
        <f>Титульный!$B$10</f>
        <v>ООО "Дирекция Голицыно-3"</v>
      </c>
      <c r="B3" s="740"/>
      <c r="C3" s="740"/>
      <c r="D3" s="697"/>
      <c r="E3" s="697"/>
      <c r="F3" s="697"/>
      <c r="G3" s="697"/>
      <c r="H3" s="697"/>
      <c r="I3" s="697"/>
    </row>
    <row r="4" spans="1:9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61"/>
      <c r="C4" s="741"/>
      <c r="D4" s="661"/>
      <c r="E4" s="661"/>
      <c r="F4" s="661"/>
      <c r="G4" s="661"/>
      <c r="H4" s="661"/>
      <c r="I4" s="661"/>
    </row>
    <row r="5" spans="1:9" ht="15">
      <c r="A5" s="718"/>
      <c r="B5" s="661"/>
      <c r="C5" s="741"/>
      <c r="D5" s="661"/>
      <c r="E5" s="661"/>
      <c r="F5" s="661"/>
      <c r="G5" s="661"/>
      <c r="H5" s="661"/>
      <c r="I5" s="661"/>
    </row>
    <row r="6" spans="1:9" ht="33.75" customHeight="1">
      <c r="A6" s="1520" t="s">
        <v>212</v>
      </c>
      <c r="B6" s="1520" t="s">
        <v>406</v>
      </c>
      <c r="C6" s="1520" t="s">
        <v>198</v>
      </c>
      <c r="D6" s="1541" t="s">
        <v>1142</v>
      </c>
      <c r="E6" s="1520"/>
      <c r="F6" s="1541" t="s">
        <v>1141</v>
      </c>
      <c r="G6" s="1520"/>
      <c r="H6" s="1541" t="s">
        <v>1140</v>
      </c>
      <c r="I6" s="1520"/>
    </row>
    <row r="7" spans="1:9" ht="15">
      <c r="A7" s="1520"/>
      <c r="B7" s="1520"/>
      <c r="C7" s="1520"/>
      <c r="D7" s="1520" t="s">
        <v>277</v>
      </c>
      <c r="E7" s="1520" t="s">
        <v>7</v>
      </c>
      <c r="F7" s="466" t="s">
        <v>407</v>
      </c>
      <c r="G7" s="466" t="s">
        <v>407</v>
      </c>
      <c r="H7" s="466" t="s">
        <v>407</v>
      </c>
      <c r="I7" s="466" t="s">
        <v>407</v>
      </c>
    </row>
    <row r="8" spans="1:9" ht="30.75" customHeight="1">
      <c r="A8" s="1520"/>
      <c r="B8" s="1520"/>
      <c r="C8" s="1520"/>
      <c r="D8" s="1520"/>
      <c r="E8" s="1520"/>
      <c r="F8" s="467" t="s">
        <v>10</v>
      </c>
      <c r="G8" s="467" t="s">
        <v>11</v>
      </c>
      <c r="H8" s="467" t="s">
        <v>12</v>
      </c>
      <c r="I8" s="467" t="s">
        <v>13</v>
      </c>
    </row>
    <row r="9" spans="1:9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</row>
    <row r="10" spans="1:9" ht="18" customHeight="1">
      <c r="A10" s="742">
        <v>1</v>
      </c>
      <c r="B10" s="743" t="s">
        <v>409</v>
      </c>
      <c r="C10" s="41" t="s">
        <v>30</v>
      </c>
      <c r="D10" s="58">
        <f aca="true" t="shared" si="0" ref="D10:I10">D11*D12*12/1000</f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</row>
    <row r="11" spans="1:9" ht="15" customHeight="1">
      <c r="A11" s="744" t="s">
        <v>15</v>
      </c>
      <c r="B11" s="62" t="s">
        <v>410</v>
      </c>
      <c r="C11" s="63" t="s">
        <v>40</v>
      </c>
      <c r="D11" s="249"/>
      <c r="E11" s="37">
        <f>Численность!G23</f>
        <v>0</v>
      </c>
      <c r="F11" s="249"/>
      <c r="G11" s="249"/>
      <c r="H11" s="249"/>
      <c r="I11" s="37">
        <f>Численность!J23</f>
        <v>0</v>
      </c>
    </row>
    <row r="12" spans="1:9" ht="17.25" customHeight="1">
      <c r="A12" s="744" t="s">
        <v>17</v>
      </c>
      <c r="B12" s="62" t="s">
        <v>84</v>
      </c>
      <c r="C12" s="63" t="s">
        <v>34</v>
      </c>
      <c r="D12" s="249"/>
      <c r="E12" s="37">
        <f>'Расчет тарифов'!H60</f>
        <v>0</v>
      </c>
      <c r="F12" s="249"/>
      <c r="G12" s="249"/>
      <c r="H12" s="249"/>
      <c r="I12" s="37">
        <f>Численность!O23</f>
        <v>0</v>
      </c>
    </row>
    <row r="13" spans="1:9" ht="15" customHeight="1">
      <c r="A13" s="742">
        <v>2</v>
      </c>
      <c r="B13" s="743" t="s">
        <v>411</v>
      </c>
      <c r="C13" s="41" t="s">
        <v>30</v>
      </c>
      <c r="D13" s="59">
        <f>D10*'Расчет тарифов'!G42/100</f>
        <v>0</v>
      </c>
      <c r="E13" s="249"/>
      <c r="F13" s="59">
        <f>F10*'Расчет тарифов'!I42/100</f>
        <v>0</v>
      </c>
      <c r="G13" s="59">
        <f>G10*'Расчет тарифов'!J42/100</f>
        <v>0</v>
      </c>
      <c r="H13" s="59">
        <f>H10*'Расчет тарифов'!M42/100</f>
        <v>0</v>
      </c>
      <c r="I13" s="59">
        <f>H13</f>
        <v>0</v>
      </c>
    </row>
    <row r="14" spans="1:9" ht="18" customHeight="1">
      <c r="A14" s="742">
        <v>3</v>
      </c>
      <c r="B14" s="743" t="s">
        <v>412</v>
      </c>
      <c r="C14" s="41" t="s">
        <v>30</v>
      </c>
      <c r="D14" s="58">
        <f aca="true" t="shared" si="1" ref="D14:I14">D15*D16</f>
        <v>0</v>
      </c>
      <c r="E14" s="58">
        <f t="shared" si="1"/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</row>
    <row r="15" spans="1:9" ht="14.25" customHeight="1">
      <c r="A15" s="744" t="s">
        <v>135</v>
      </c>
      <c r="B15" s="64" t="s">
        <v>413</v>
      </c>
      <c r="C15" s="63" t="s">
        <v>34</v>
      </c>
      <c r="D15" s="37">
        <f>'Расчет тарифов'!G31</f>
        <v>3</v>
      </c>
      <c r="E15" s="37">
        <f>'Расчет тарифов'!H31</f>
        <v>3.1361903967384435</v>
      </c>
      <c r="F15" s="37">
        <f>'Расчет тарифов'!I31</f>
        <v>3.75</v>
      </c>
      <c r="G15" s="37">
        <f>'Расчет тарифов'!J31</f>
        <v>4.05</v>
      </c>
      <c r="H15" s="37">
        <f>'Расчет тарифов'!M31</f>
        <v>4.49</v>
      </c>
      <c r="I15" s="37">
        <f>'Расчет тарифов'!O31</f>
        <v>4.8492</v>
      </c>
    </row>
    <row r="16" spans="1:9" ht="17.25" customHeight="1">
      <c r="A16" s="744" t="s">
        <v>302</v>
      </c>
      <c r="B16" s="62" t="s">
        <v>88</v>
      </c>
      <c r="C16" s="29" t="s">
        <v>90</v>
      </c>
      <c r="D16" s="249"/>
      <c r="E16" s="37">
        <f>'Расходы ЭЭ'!G18/1000</f>
        <v>0</v>
      </c>
      <c r="F16" s="249"/>
      <c r="G16" s="249"/>
      <c r="H16" s="37">
        <f>I16</f>
        <v>0</v>
      </c>
      <c r="I16" s="37">
        <f>'Расходы ЭЭ'!K18/1000</f>
        <v>0</v>
      </c>
    </row>
    <row r="17" spans="1:9" ht="14.25" customHeight="1">
      <c r="A17" s="742">
        <v>4</v>
      </c>
      <c r="B17" s="743" t="s">
        <v>430</v>
      </c>
      <c r="C17" s="41" t="s">
        <v>30</v>
      </c>
      <c r="D17" s="58">
        <f>SUM(D18:D25)</f>
        <v>0</v>
      </c>
      <c r="E17" s="58">
        <f>SUM(E18:E25)</f>
        <v>0</v>
      </c>
      <c r="F17" s="58">
        <f>SUM(F18:F25)</f>
        <v>0</v>
      </c>
      <c r="G17" s="58">
        <f>SUM(G18:G25)</f>
        <v>0</v>
      </c>
      <c r="H17" s="58">
        <f>SUM(H18:H25)</f>
        <v>0</v>
      </c>
      <c r="I17" s="58">
        <f>IF(Титульный!B5="2017 - 2018",SUM(I18:I25),'Цех. (произв.) расходы '!H17*ROUND((1-'Расчет тарифов'!M178/100)*(100+'Расчет тарифов'!M180),2))</f>
        <v>0</v>
      </c>
    </row>
    <row r="18" spans="1:9" ht="24.75" customHeight="1">
      <c r="A18" s="744" t="s">
        <v>140</v>
      </c>
      <c r="B18" s="62" t="s">
        <v>414</v>
      </c>
      <c r="C18" s="63" t="s">
        <v>30</v>
      </c>
      <c r="D18" s="249"/>
      <c r="E18" s="37">
        <f>Амортизация!G20</f>
        <v>0</v>
      </c>
      <c r="F18" s="249"/>
      <c r="G18" s="249"/>
      <c r="H18" s="249"/>
      <c r="I18" s="37">
        <f>Амортизация!M20</f>
        <v>0</v>
      </c>
    </row>
    <row r="19" spans="1:9" ht="12.75" customHeight="1">
      <c r="A19" s="744" t="s">
        <v>142</v>
      </c>
      <c r="B19" s="62" t="s">
        <v>418</v>
      </c>
      <c r="C19" s="63" t="s">
        <v>30</v>
      </c>
      <c r="D19" s="249"/>
      <c r="E19" s="249"/>
      <c r="F19" s="249"/>
      <c r="G19" s="249"/>
      <c r="H19" s="249"/>
      <c r="I19" s="249"/>
    </row>
    <row r="20" spans="1:9" ht="24.75" customHeight="1">
      <c r="A20" s="744" t="s">
        <v>144</v>
      </c>
      <c r="B20" s="62" t="s">
        <v>419</v>
      </c>
      <c r="C20" s="63" t="s">
        <v>30</v>
      </c>
      <c r="D20" s="249"/>
      <c r="E20" s="249"/>
      <c r="F20" s="249"/>
      <c r="G20" s="249"/>
      <c r="H20" s="249"/>
      <c r="I20" s="249"/>
    </row>
    <row r="21" spans="1:9" ht="18.75" customHeight="1">
      <c r="A21" s="744" t="s">
        <v>201</v>
      </c>
      <c r="B21" s="62" t="s">
        <v>416</v>
      </c>
      <c r="C21" s="63" t="s">
        <v>30</v>
      </c>
      <c r="D21" s="249"/>
      <c r="E21" s="249"/>
      <c r="F21" s="249"/>
      <c r="G21" s="249"/>
      <c r="H21" s="249"/>
      <c r="I21" s="249"/>
    </row>
    <row r="22" spans="1:9" ht="25.5" customHeight="1">
      <c r="A22" s="744" t="s">
        <v>202</v>
      </c>
      <c r="B22" s="62" t="s">
        <v>415</v>
      </c>
      <c r="C22" s="63" t="s">
        <v>30</v>
      </c>
      <c r="D22" s="249"/>
      <c r="E22" s="249"/>
      <c r="F22" s="249"/>
      <c r="G22" s="249"/>
      <c r="H22" s="249"/>
      <c r="I22" s="249"/>
    </row>
    <row r="23" spans="1:9" ht="15" customHeight="1">
      <c r="A23" s="744" t="s">
        <v>203</v>
      </c>
      <c r="B23" s="62" t="s">
        <v>417</v>
      </c>
      <c r="C23" s="63" t="s">
        <v>30</v>
      </c>
      <c r="D23" s="249"/>
      <c r="E23" s="249"/>
      <c r="F23" s="249"/>
      <c r="G23" s="249"/>
      <c r="H23" s="249"/>
      <c r="I23" s="249"/>
    </row>
    <row r="24" spans="1:9" ht="15" customHeight="1">
      <c r="A24" s="874" t="str">
        <f>A$17&amp;"."&amp;ROW(A7)</f>
        <v>4.7</v>
      </c>
      <c r="B24" s="195"/>
      <c r="C24" s="63" t="str">
        <f>C23</f>
        <v>тыс.руб.</v>
      </c>
      <c r="D24" s="249"/>
      <c r="E24" s="249"/>
      <c r="F24" s="249"/>
      <c r="G24" s="249"/>
      <c r="H24" s="249"/>
      <c r="I24" s="249"/>
    </row>
    <row r="25" spans="1:9" ht="15">
      <c r="A25" s="31"/>
      <c r="B25" s="32" t="s">
        <v>696</v>
      </c>
      <c r="C25" s="31"/>
      <c r="D25" s="31"/>
      <c r="E25" s="31"/>
      <c r="F25" s="31"/>
      <c r="G25" s="31"/>
      <c r="H25" s="31"/>
      <c r="I25" s="31"/>
    </row>
    <row r="26" spans="1:9" ht="15">
      <c r="A26" s="745"/>
      <c r="B26" s="745" t="s">
        <v>287</v>
      </c>
      <c r="C26" s="701" t="s">
        <v>30</v>
      </c>
      <c r="D26" s="37">
        <f aca="true" t="shared" si="2" ref="D26:I26">D10+D13+D14+D17</f>
        <v>0</v>
      </c>
      <c r="E26" s="37">
        <f t="shared" si="2"/>
        <v>0</v>
      </c>
      <c r="F26" s="37">
        <f t="shared" si="2"/>
        <v>0</v>
      </c>
      <c r="G26" s="37">
        <f t="shared" si="2"/>
        <v>0</v>
      </c>
      <c r="H26" s="37">
        <f t="shared" si="2"/>
        <v>0</v>
      </c>
      <c r="I26" s="37">
        <f t="shared" si="2"/>
        <v>0</v>
      </c>
    </row>
    <row r="27" spans="1:9" ht="15">
      <c r="A27" s="7"/>
      <c r="B27" s="8"/>
      <c r="C27" s="8"/>
      <c r="D27" s="8"/>
      <c r="E27" s="9"/>
      <c r="F27" s="10"/>
      <c r="G27" s="10"/>
      <c r="H27" s="11"/>
      <c r="I27" s="11"/>
    </row>
    <row r="28" spans="1:9" ht="15">
      <c r="A28" s="658"/>
      <c r="B28" s="657"/>
      <c r="C28" s="746"/>
      <c r="D28" s="657"/>
      <c r="E28" s="657"/>
      <c r="F28" s="657"/>
      <c r="G28" s="657"/>
      <c r="H28" s="657"/>
      <c r="I28" s="657"/>
    </row>
    <row r="29" spans="1:9" ht="15">
      <c r="A29" s="674" t="s">
        <v>299</v>
      </c>
      <c r="B29" s="657"/>
      <c r="C29" s="746"/>
      <c r="D29" s="657"/>
      <c r="E29" s="657"/>
      <c r="F29" s="657"/>
      <c r="G29" s="657"/>
      <c r="H29" s="657"/>
      <c r="I29" s="657"/>
    </row>
    <row r="30" spans="1:9" ht="15">
      <c r="A30" s="658"/>
      <c r="B30" s="657"/>
      <c r="C30" s="746"/>
      <c r="D30" s="657"/>
      <c r="E30" s="657"/>
      <c r="F30" s="657"/>
      <c r="G30" s="657"/>
      <c r="H30" s="657"/>
      <c r="I30" s="657"/>
    </row>
    <row r="31" spans="1:9" ht="15">
      <c r="A31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31" s="665"/>
      <c r="C31" s="746"/>
      <c r="D31" s="657"/>
      <c r="E31" s="657"/>
      <c r="F31" s="657"/>
      <c r="G31" s="657"/>
      <c r="H31" s="657"/>
      <c r="I31" s="657"/>
    </row>
    <row r="32" ht="15">
      <c r="B32" s="977" t="s">
        <v>196</v>
      </c>
    </row>
  </sheetData>
  <sheetProtection password="CF72" sheet="1" objects="1" scenarios="1"/>
  <mergeCells count="8">
    <mergeCell ref="A6:A8"/>
    <mergeCell ref="B6:B8"/>
    <mergeCell ref="C6:C8"/>
    <mergeCell ref="D6:E6"/>
    <mergeCell ref="F6:G6"/>
    <mergeCell ref="H6:I6"/>
    <mergeCell ref="D7:D8"/>
    <mergeCell ref="E7:E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24">
      <formula1>900</formula1>
    </dataValidation>
    <dataValidation type="decimal" allowBlank="1" showErrorMessage="1" errorTitle="Ошибка" error="Допускается ввод только неотрицательных чисел!" sqref="D18:D21 F18:H18 F11:H12 D16 F16:G16 D11:D12 E19:I21 D22:I24 E13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I65"/>
  <sheetViews>
    <sheetView zoomScalePageLayoutView="0" workbookViewId="0" topLeftCell="A1">
      <pane ySplit="9" topLeftCell="A22" activePane="bottomLeft" state="frozen"/>
      <selection pane="topLeft" activeCell="A28" sqref="A28"/>
      <selection pane="bottomLeft" activeCell="F25" sqref="F25:H25"/>
    </sheetView>
  </sheetViews>
  <sheetFormatPr defaultColWidth="9.140625" defaultRowHeight="15"/>
  <cols>
    <col min="1" max="1" width="6.140625" style="328" customWidth="1"/>
    <col min="2" max="2" width="35.00390625" style="328" customWidth="1"/>
    <col min="3" max="3" width="13.8515625" style="328" customWidth="1"/>
    <col min="4" max="4" width="11.140625" style="328" customWidth="1"/>
    <col min="5" max="5" width="16.421875" style="328" customWidth="1"/>
    <col min="6" max="7" width="12.57421875" style="328" customWidth="1"/>
    <col min="8" max="8" width="16.140625" style="328" customWidth="1"/>
    <col min="9" max="9" width="16.140625" style="328" hidden="1" customWidth="1"/>
    <col min="10" max="16384" width="9.140625" style="328" customWidth="1"/>
  </cols>
  <sheetData>
    <row r="2" spans="1:9" ht="15">
      <c r="A2" s="731" t="s">
        <v>552</v>
      </c>
      <c r="B2" s="747"/>
      <c r="C2" s="656"/>
      <c r="D2" s="656"/>
      <c r="E2" s="657"/>
      <c r="F2" s="657"/>
      <c r="G2" s="657"/>
      <c r="H2" s="706"/>
      <c r="I2" s="657"/>
    </row>
    <row r="3" spans="1:9" ht="15">
      <c r="A3" s="463" t="str">
        <f>Титульный!$B$10</f>
        <v>ООО "Дирекция Голицыно-3"</v>
      </c>
      <c r="B3" s="740"/>
      <c r="C3" s="740"/>
      <c r="D3" s="740"/>
      <c r="E3" s="697"/>
      <c r="F3" s="697"/>
      <c r="G3" s="697"/>
      <c r="H3" s="697"/>
      <c r="I3" s="697"/>
    </row>
    <row r="4" spans="1:9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748"/>
      <c r="C4" s="748"/>
      <c r="D4" s="748"/>
      <c r="E4" s="697"/>
      <c r="F4" s="697"/>
      <c r="G4" s="697"/>
      <c r="H4" s="697"/>
      <c r="I4" s="697"/>
    </row>
    <row r="5" spans="1:9" ht="15">
      <c r="A5" s="465"/>
      <c r="B5" s="661"/>
      <c r="C5" s="741"/>
      <c r="D5" s="661"/>
      <c r="E5" s="661"/>
      <c r="F5" s="661"/>
      <c r="G5" s="661"/>
      <c r="H5" s="661"/>
      <c r="I5" s="661"/>
    </row>
    <row r="6" spans="1:9" ht="38.25" customHeight="1">
      <c r="A6" s="1520" t="s">
        <v>212</v>
      </c>
      <c r="B6" s="1520" t="s">
        <v>406</v>
      </c>
      <c r="C6" s="1520" t="s">
        <v>198</v>
      </c>
      <c r="D6" s="1541" t="s">
        <v>1142</v>
      </c>
      <c r="E6" s="1520"/>
      <c r="F6" s="1541" t="s">
        <v>1141</v>
      </c>
      <c r="G6" s="1520"/>
      <c r="H6" s="1541" t="s">
        <v>1140</v>
      </c>
      <c r="I6" s="1520"/>
    </row>
    <row r="7" spans="1:9" ht="15">
      <c r="A7" s="1520"/>
      <c r="B7" s="1520"/>
      <c r="C7" s="1520"/>
      <c r="D7" s="1520" t="s">
        <v>277</v>
      </c>
      <c r="E7" s="1520" t="s">
        <v>7</v>
      </c>
      <c r="F7" s="466" t="s">
        <v>407</v>
      </c>
      <c r="G7" s="466" t="s">
        <v>407</v>
      </c>
      <c r="H7" s="466" t="s">
        <v>407</v>
      </c>
      <c r="I7" s="466" t="s">
        <v>407</v>
      </c>
    </row>
    <row r="8" spans="1:9" ht="30.75" customHeight="1">
      <c r="A8" s="1520"/>
      <c r="B8" s="1520"/>
      <c r="C8" s="1520"/>
      <c r="D8" s="1520"/>
      <c r="E8" s="1520"/>
      <c r="F8" s="467" t="s">
        <v>10</v>
      </c>
      <c r="G8" s="467" t="s">
        <v>11</v>
      </c>
      <c r="H8" s="467" t="s">
        <v>12</v>
      </c>
      <c r="I8" s="467" t="s">
        <v>13</v>
      </c>
    </row>
    <row r="9" spans="1:9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</row>
    <row r="10" spans="1:9" ht="18.75" customHeight="1">
      <c r="A10" s="65" t="s">
        <v>234</v>
      </c>
      <c r="B10" s="66" t="s">
        <v>420</v>
      </c>
      <c r="C10" s="67" t="s">
        <v>30</v>
      </c>
      <c r="D10" s="58">
        <f aca="true" t="shared" si="0" ref="D10:I10">D11*D12*12/1000</f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</row>
    <row r="11" spans="1:9" ht="18.75" customHeight="1">
      <c r="A11" s="968" t="s">
        <v>15</v>
      </c>
      <c r="B11" s="62" t="s">
        <v>421</v>
      </c>
      <c r="C11" s="63" t="s">
        <v>40</v>
      </c>
      <c r="D11" s="249"/>
      <c r="E11" s="37">
        <f>Численность!G28</f>
        <v>0</v>
      </c>
      <c r="F11" s="249"/>
      <c r="G11" s="249"/>
      <c r="H11" s="249"/>
      <c r="I11" s="37">
        <f>H11</f>
        <v>0</v>
      </c>
    </row>
    <row r="12" spans="1:9" ht="19.5" customHeight="1">
      <c r="A12" s="968" t="s">
        <v>17</v>
      </c>
      <c r="B12" s="62" t="s">
        <v>97</v>
      </c>
      <c r="C12" s="63" t="s">
        <v>34</v>
      </c>
      <c r="D12" s="249"/>
      <c r="E12" s="37">
        <f>Численность!I28</f>
        <v>0</v>
      </c>
      <c r="F12" s="249"/>
      <c r="G12" s="249"/>
      <c r="H12" s="249"/>
      <c r="I12" s="37">
        <f>H12</f>
        <v>0</v>
      </c>
    </row>
    <row r="13" spans="1:9" ht="25.5" customHeight="1">
      <c r="A13" s="65" t="s">
        <v>237</v>
      </c>
      <c r="B13" s="66" t="s">
        <v>411</v>
      </c>
      <c r="C13" s="67" t="s">
        <v>30</v>
      </c>
      <c r="D13" s="59">
        <f>D10*'Расчет тарифов'!G42/100</f>
        <v>0</v>
      </c>
      <c r="E13" s="249"/>
      <c r="F13" s="59">
        <f>F10*'Расчет тарифов'!I42/100</f>
        <v>0</v>
      </c>
      <c r="G13" s="59">
        <f>G10*'Расчет тарифов'!J42/100</f>
        <v>0</v>
      </c>
      <c r="H13" s="59">
        <f>H10*'Расчет тарифов'!M42/100</f>
        <v>0</v>
      </c>
      <c r="I13" s="59">
        <f>H13</f>
        <v>0</v>
      </c>
    </row>
    <row r="14" spans="1:9" ht="18.75" customHeight="1">
      <c r="A14" s="65" t="s">
        <v>133</v>
      </c>
      <c r="B14" s="66" t="s">
        <v>412</v>
      </c>
      <c r="C14" s="67" t="s">
        <v>30</v>
      </c>
      <c r="D14" s="58">
        <f aca="true" t="shared" si="1" ref="D14:I14">D15*D16</f>
        <v>0</v>
      </c>
      <c r="E14" s="58">
        <f t="shared" si="1"/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</row>
    <row r="15" spans="1:9" ht="18.75" customHeight="1">
      <c r="A15" s="968" t="s">
        <v>135</v>
      </c>
      <c r="B15" s="64" t="s">
        <v>413</v>
      </c>
      <c r="C15" s="63" t="s">
        <v>34</v>
      </c>
      <c r="D15" s="37">
        <f>'Расчет тарифов'!G31</f>
        <v>3</v>
      </c>
      <c r="E15" s="37">
        <f>'Расчет тарифов'!H31</f>
        <v>3.1361903967384435</v>
      </c>
      <c r="F15" s="37">
        <f>'Расчет тарифов'!I31</f>
        <v>3.75</v>
      </c>
      <c r="G15" s="37">
        <f>'Расчет тарифов'!J31</f>
        <v>4.05</v>
      </c>
      <c r="H15" s="37">
        <f>'Расчет тарифов'!M31</f>
        <v>4.49</v>
      </c>
      <c r="I15" s="37">
        <f>'Расчет тарифов'!O31</f>
        <v>4.8492</v>
      </c>
    </row>
    <row r="16" spans="1:9" ht="18.75" customHeight="1">
      <c r="A16" s="968" t="s">
        <v>302</v>
      </c>
      <c r="B16" s="62" t="s">
        <v>88</v>
      </c>
      <c r="C16" s="29" t="s">
        <v>90</v>
      </c>
      <c r="D16" s="249"/>
      <c r="E16" s="653"/>
      <c r="F16" s="249"/>
      <c r="G16" s="249"/>
      <c r="H16" s="653"/>
      <c r="I16" s="653"/>
    </row>
    <row r="17" spans="1:9" ht="30" customHeight="1">
      <c r="A17" s="65" t="s">
        <v>138</v>
      </c>
      <c r="B17" s="66" t="s">
        <v>441</v>
      </c>
      <c r="C17" s="67" t="s">
        <v>30</v>
      </c>
      <c r="D17" s="58">
        <f>SUM(D18:D36)</f>
        <v>0</v>
      </c>
      <c r="E17" s="58">
        <f>SUM(E18:E36)</f>
        <v>0</v>
      </c>
      <c r="F17" s="58">
        <f>SUM(F18:F36)</f>
        <v>0</v>
      </c>
      <c r="G17" s="58">
        <f>SUM(G18:G36)</f>
        <v>0</v>
      </c>
      <c r="H17" s="58">
        <f>SUM(H18:H36)</f>
        <v>0</v>
      </c>
      <c r="I17" s="58">
        <f>IF(Титульный!B5="2017 - 2018",SUM(I18:I36),'Адм. расходы'!H17*ROUND((1-'Расчет тарифов'!M178/100)*(1+'Расчет тарифов'!M180),2))</f>
        <v>0</v>
      </c>
    </row>
    <row r="18" spans="1:9" s="969" customFormat="1" ht="70.5" customHeight="1">
      <c r="A18" s="874" t="str">
        <f>A$17&amp;"."&amp;ROW(A1)</f>
        <v>4.1</v>
      </c>
      <c r="B18" s="60" t="s">
        <v>760</v>
      </c>
      <c r="C18" s="61" t="s">
        <v>30</v>
      </c>
      <c r="D18" s="249"/>
      <c r="E18" s="653"/>
      <c r="F18" s="249"/>
      <c r="G18" s="249"/>
      <c r="H18" s="653"/>
      <c r="I18" s="653"/>
    </row>
    <row r="19" spans="1:9" s="969" customFormat="1" ht="18.75" customHeight="1">
      <c r="A19" s="874" t="str">
        <f aca="true" t="shared" si="2" ref="A19:A35">A$17&amp;"."&amp;ROW(A2)</f>
        <v>4.2</v>
      </c>
      <c r="B19" s="60" t="s">
        <v>437</v>
      </c>
      <c r="C19" s="61" t="s">
        <v>30</v>
      </c>
      <c r="D19" s="249"/>
      <c r="E19" s="653"/>
      <c r="F19" s="249"/>
      <c r="G19" s="249"/>
      <c r="H19" s="653"/>
      <c r="I19" s="653"/>
    </row>
    <row r="20" spans="1:9" s="969" customFormat="1" ht="18.75" customHeight="1">
      <c r="A20" s="874" t="str">
        <f t="shared" si="2"/>
        <v>4.3</v>
      </c>
      <c r="B20" s="60" t="s">
        <v>438</v>
      </c>
      <c r="C20" s="61" t="s">
        <v>30</v>
      </c>
      <c r="D20" s="249"/>
      <c r="E20" s="653"/>
      <c r="F20" s="249"/>
      <c r="G20" s="249"/>
      <c r="H20" s="653"/>
      <c r="I20" s="653"/>
    </row>
    <row r="21" spans="1:9" s="969" customFormat="1" ht="27" customHeight="1">
      <c r="A21" s="874" t="str">
        <f t="shared" si="2"/>
        <v>4.4</v>
      </c>
      <c r="B21" s="60" t="s">
        <v>439</v>
      </c>
      <c r="C21" s="29"/>
      <c r="D21" s="249"/>
      <c r="E21" s="653"/>
      <c r="F21" s="249"/>
      <c r="G21" s="249"/>
      <c r="H21" s="653"/>
      <c r="I21" s="653"/>
    </row>
    <row r="22" spans="1:9" s="969" customFormat="1" ht="17.25" customHeight="1">
      <c r="A22" s="874" t="str">
        <f t="shared" si="2"/>
        <v>4.5</v>
      </c>
      <c r="B22" s="971" t="s">
        <v>431</v>
      </c>
      <c r="C22" s="61" t="s">
        <v>30</v>
      </c>
      <c r="D22" s="755"/>
      <c r="E22" s="755"/>
      <c r="F22" s="755"/>
      <c r="G22" s="755"/>
      <c r="H22" s="755"/>
      <c r="I22" s="755"/>
    </row>
    <row r="23" spans="1:9" s="969" customFormat="1" ht="17.25" customHeight="1">
      <c r="A23" s="874" t="str">
        <f t="shared" si="2"/>
        <v>4.6</v>
      </c>
      <c r="B23" s="971" t="s">
        <v>432</v>
      </c>
      <c r="C23" s="61" t="s">
        <v>30</v>
      </c>
      <c r="D23" s="755"/>
      <c r="E23" s="755"/>
      <c r="F23" s="755"/>
      <c r="G23" s="755"/>
      <c r="H23" s="755"/>
      <c r="I23" s="755"/>
    </row>
    <row r="24" spans="1:9" s="969" customFormat="1" ht="17.25" customHeight="1">
      <c r="A24" s="874" t="str">
        <f t="shared" si="2"/>
        <v>4.7</v>
      </c>
      <c r="B24" s="971" t="s">
        <v>433</v>
      </c>
      <c r="C24" s="61" t="s">
        <v>30</v>
      </c>
      <c r="D24" s="755"/>
      <c r="E24" s="755"/>
      <c r="F24" s="755"/>
      <c r="G24" s="755"/>
      <c r="H24" s="755"/>
      <c r="I24" s="755"/>
    </row>
    <row r="25" spans="1:9" s="969" customFormat="1" ht="17.25" customHeight="1">
      <c r="A25" s="874" t="str">
        <f t="shared" si="2"/>
        <v>4.8</v>
      </c>
      <c r="B25" s="971" t="s">
        <v>434</v>
      </c>
      <c r="C25" s="61" t="s">
        <v>30</v>
      </c>
      <c r="D25" s="755"/>
      <c r="E25" s="755"/>
      <c r="F25" s="755"/>
      <c r="G25" s="755"/>
      <c r="H25" s="755"/>
      <c r="I25" s="755"/>
    </row>
    <row r="26" spans="1:9" s="969" customFormat="1" ht="31.5" customHeight="1">
      <c r="A26" s="874" t="str">
        <f t="shared" si="2"/>
        <v>4.9</v>
      </c>
      <c r="B26" s="971" t="s">
        <v>435</v>
      </c>
      <c r="C26" s="61" t="s">
        <v>30</v>
      </c>
      <c r="D26" s="755"/>
      <c r="E26" s="755"/>
      <c r="F26" s="755"/>
      <c r="G26" s="755"/>
      <c r="H26" s="755"/>
      <c r="I26" s="755"/>
    </row>
    <row r="27" spans="1:9" s="969" customFormat="1" ht="17.25" customHeight="1">
      <c r="A27" s="874" t="str">
        <f t="shared" si="2"/>
        <v>4.10</v>
      </c>
      <c r="B27" s="971" t="s">
        <v>436</v>
      </c>
      <c r="C27" s="61" t="s">
        <v>30</v>
      </c>
      <c r="D27" s="755"/>
      <c r="E27" s="755"/>
      <c r="F27" s="755"/>
      <c r="G27" s="755"/>
      <c r="H27" s="755"/>
      <c r="I27" s="755"/>
    </row>
    <row r="28" spans="1:9" s="969" customFormat="1" ht="26.25" customHeight="1">
      <c r="A28" s="874" t="str">
        <f t="shared" si="2"/>
        <v>4.11</v>
      </c>
      <c r="B28" s="62" t="s">
        <v>422</v>
      </c>
      <c r="C28" s="63" t="s">
        <v>30</v>
      </c>
      <c r="D28" s="249"/>
      <c r="E28" s="37">
        <f>Амортизация!G27</f>
        <v>0</v>
      </c>
      <c r="F28" s="249"/>
      <c r="G28" s="249"/>
      <c r="H28" s="249"/>
      <c r="I28" s="37">
        <f>Амортизация!M27</f>
        <v>0</v>
      </c>
    </row>
    <row r="29" spans="1:9" s="969" customFormat="1" ht="28.5" customHeight="1">
      <c r="A29" s="874" t="str">
        <f t="shared" si="2"/>
        <v>4.12</v>
      </c>
      <c r="B29" s="62" t="s">
        <v>423</v>
      </c>
      <c r="C29" s="63" t="s">
        <v>30</v>
      </c>
      <c r="D29" s="249"/>
      <c r="E29" s="249"/>
      <c r="F29" s="249"/>
      <c r="G29" s="249"/>
      <c r="H29" s="249"/>
      <c r="I29" s="249"/>
    </row>
    <row r="30" spans="1:9" s="969" customFormat="1" ht="15.75" customHeight="1">
      <c r="A30" s="874" t="str">
        <f t="shared" si="2"/>
        <v>4.13</v>
      </c>
      <c r="B30" s="62" t="s">
        <v>424</v>
      </c>
      <c r="C30" s="63" t="s">
        <v>30</v>
      </c>
      <c r="D30" s="249"/>
      <c r="E30" s="249"/>
      <c r="F30" s="249"/>
      <c r="G30" s="249"/>
      <c r="H30" s="249"/>
      <c r="I30" s="249"/>
    </row>
    <row r="31" spans="1:9" s="969" customFormat="1" ht="18.75" customHeight="1">
      <c r="A31" s="874" t="str">
        <f t="shared" si="2"/>
        <v>4.14</v>
      </c>
      <c r="B31" s="62" t="s">
        <v>442</v>
      </c>
      <c r="C31" s="63" t="s">
        <v>30</v>
      </c>
      <c r="D31" s="249"/>
      <c r="E31" s="249"/>
      <c r="F31" s="249"/>
      <c r="G31" s="249"/>
      <c r="H31" s="249"/>
      <c r="I31" s="249"/>
    </row>
    <row r="32" spans="1:9" s="969" customFormat="1" ht="18.75" customHeight="1">
      <c r="A32" s="874" t="str">
        <f t="shared" si="2"/>
        <v>4.15</v>
      </c>
      <c r="B32" s="62" t="s">
        <v>425</v>
      </c>
      <c r="C32" s="63" t="s">
        <v>30</v>
      </c>
      <c r="D32" s="249"/>
      <c r="E32" s="249"/>
      <c r="F32" s="249"/>
      <c r="G32" s="249"/>
      <c r="H32" s="249"/>
      <c r="I32" s="249"/>
    </row>
    <row r="33" spans="1:9" s="969" customFormat="1" ht="15" customHeight="1">
      <c r="A33" s="874" t="str">
        <f t="shared" si="2"/>
        <v>4.16</v>
      </c>
      <c r="B33" s="886"/>
      <c r="C33" s="63" t="s">
        <v>30</v>
      </c>
      <c r="D33" s="249"/>
      <c r="E33" s="249"/>
      <c r="F33" s="249"/>
      <c r="G33" s="249"/>
      <c r="H33" s="249"/>
      <c r="I33" s="249"/>
    </row>
    <row r="34" spans="1:9" s="969" customFormat="1" ht="15" customHeight="1">
      <c r="A34" s="874" t="str">
        <f t="shared" si="2"/>
        <v>4.17</v>
      </c>
      <c r="B34" s="886"/>
      <c r="C34" s="63" t="str">
        <f>C33</f>
        <v>тыс.руб.</v>
      </c>
      <c r="D34" s="249"/>
      <c r="E34" s="249"/>
      <c r="F34" s="249"/>
      <c r="G34" s="249"/>
      <c r="H34" s="249"/>
      <c r="I34" s="249"/>
    </row>
    <row r="35" spans="1:9" s="969" customFormat="1" ht="15" customHeight="1">
      <c r="A35" s="874" t="str">
        <f t="shared" si="2"/>
        <v>4.18</v>
      </c>
      <c r="B35" s="886"/>
      <c r="C35" s="63" t="str">
        <f>C34</f>
        <v>тыс.руб.</v>
      </c>
      <c r="D35" s="249"/>
      <c r="E35" s="249"/>
      <c r="F35" s="249"/>
      <c r="G35" s="249"/>
      <c r="H35" s="249"/>
      <c r="I35" s="249"/>
    </row>
    <row r="36" spans="1:9" ht="15">
      <c r="A36" s="31"/>
      <c r="B36" s="32" t="s">
        <v>696</v>
      </c>
      <c r="C36" s="31"/>
      <c r="D36" s="31"/>
      <c r="E36" s="31"/>
      <c r="F36" s="31"/>
      <c r="G36" s="31"/>
      <c r="H36" s="31"/>
      <c r="I36" s="31"/>
    </row>
    <row r="37" spans="1:9" s="970" customFormat="1" ht="15">
      <c r="A37" s="66"/>
      <c r="B37" s="66" t="s">
        <v>287</v>
      </c>
      <c r="C37" s="67" t="s">
        <v>30</v>
      </c>
      <c r="D37" s="58">
        <f aca="true" t="shared" si="3" ref="D37:I37">D10+D13+D14+D17</f>
        <v>0</v>
      </c>
      <c r="E37" s="58">
        <f t="shared" si="3"/>
        <v>0</v>
      </c>
      <c r="F37" s="58">
        <f t="shared" si="3"/>
        <v>0</v>
      </c>
      <c r="G37" s="58">
        <f t="shared" si="3"/>
        <v>0</v>
      </c>
      <c r="H37" s="58">
        <f t="shared" si="3"/>
        <v>0</v>
      </c>
      <c r="I37" s="58">
        <f t="shared" si="3"/>
        <v>0</v>
      </c>
    </row>
    <row r="38" spans="1:9" ht="15">
      <c r="A38" s="665"/>
      <c r="B38" s="661"/>
      <c r="C38" s="741"/>
      <c r="D38" s="661"/>
      <c r="E38" s="661"/>
      <c r="F38" s="661"/>
      <c r="G38" s="661"/>
      <c r="H38" s="661"/>
      <c r="I38" s="661"/>
    </row>
    <row r="39" spans="1:9" ht="15">
      <c r="A39" s="674" t="s">
        <v>299</v>
      </c>
      <c r="B39" s="657"/>
      <c r="C39" s="746"/>
      <c r="D39" s="657"/>
      <c r="E39" s="657"/>
      <c r="F39" s="657"/>
      <c r="G39" s="657"/>
      <c r="H39" s="657"/>
      <c r="I39" s="657"/>
    </row>
    <row r="40" spans="1:9" ht="15">
      <c r="A40" s="658"/>
      <c r="B40" s="657"/>
      <c r="C40" s="746"/>
      <c r="D40" s="657"/>
      <c r="E40" s="657"/>
      <c r="F40" s="657"/>
      <c r="G40" s="657"/>
      <c r="H40" s="657"/>
      <c r="I40" s="657"/>
    </row>
    <row r="41" spans="1:9" ht="15">
      <c r="A41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41" s="665"/>
      <c r="C41" s="746"/>
      <c r="D41" s="657"/>
      <c r="E41" s="657"/>
      <c r="F41" s="657"/>
      <c r="G41" s="657"/>
      <c r="H41" s="657"/>
      <c r="I41" s="657"/>
    </row>
    <row r="42" spans="2:9" ht="15">
      <c r="B42" s="977" t="s">
        <v>196</v>
      </c>
      <c r="C42" s="746"/>
      <c r="D42" s="657"/>
      <c r="E42" s="657"/>
      <c r="F42" s="657"/>
      <c r="G42" s="657"/>
      <c r="H42" s="657"/>
      <c r="I42" s="657"/>
    </row>
    <row r="43" spans="1:9" ht="15">
      <c r="A43" s="664"/>
      <c r="B43" s="657"/>
      <c r="C43" s="746"/>
      <c r="D43" s="657"/>
      <c r="E43" s="657"/>
      <c r="F43" s="657"/>
      <c r="G43" s="657"/>
      <c r="H43" s="657"/>
      <c r="I43" s="657"/>
    </row>
    <row r="44" spans="1:9" ht="15">
      <c r="A44" s="665"/>
      <c r="B44" s="661"/>
      <c r="C44" s="741"/>
      <c r="D44" s="661"/>
      <c r="E44" s="661"/>
      <c r="F44" s="657"/>
      <c r="G44" s="657"/>
      <c r="H44" s="657"/>
      <c r="I44" s="657"/>
    </row>
    <row r="45" spans="1:9" ht="82.5" customHeight="1">
      <c r="A45" s="1540" t="s">
        <v>212</v>
      </c>
      <c r="B45" s="1556" t="s">
        <v>310</v>
      </c>
      <c r="C45" s="710" t="s">
        <v>426</v>
      </c>
      <c r="D45" s="1540" t="s">
        <v>427</v>
      </c>
      <c r="E45" s="1540" t="s">
        <v>428</v>
      </c>
      <c r="F45" s="723"/>
      <c r="G45" s="657"/>
      <c r="H45" s="657"/>
      <c r="I45" s="657"/>
    </row>
    <row r="46" spans="1:9" ht="15">
      <c r="A46" s="1540"/>
      <c r="B46" s="1556"/>
      <c r="C46" s="749" t="s">
        <v>234</v>
      </c>
      <c r="D46" s="1540"/>
      <c r="E46" s="1540"/>
      <c r="F46" s="750"/>
      <c r="G46" s="711"/>
      <c r="H46" s="711"/>
      <c r="I46" s="711"/>
    </row>
    <row r="47" spans="1:9" ht="15">
      <c r="A47" s="25">
        <v>1</v>
      </c>
      <c r="B47" s="25">
        <v>2</v>
      </c>
      <c r="C47" s="25">
        <v>3</v>
      </c>
      <c r="D47" s="25">
        <v>4</v>
      </c>
      <c r="E47" s="25">
        <v>5</v>
      </c>
      <c r="F47" s="711"/>
      <c r="G47" s="711"/>
      <c r="H47" s="711"/>
      <c r="I47" s="711"/>
    </row>
    <row r="48" spans="1:9" ht="22.5">
      <c r="A48" s="712">
        <v>0</v>
      </c>
      <c r="B48" s="96" t="s">
        <v>429</v>
      </c>
      <c r="C48" s="25"/>
      <c r="D48" s="25"/>
      <c r="E48" s="979">
        <v>2000</v>
      </c>
      <c r="F48" s="711"/>
      <c r="G48" s="711"/>
      <c r="H48" s="711"/>
      <c r="I48" s="711"/>
    </row>
    <row r="49" spans="1:9" ht="15">
      <c r="A49" s="712">
        <v>1</v>
      </c>
      <c r="B49" s="713" t="s">
        <v>316</v>
      </c>
      <c r="C49" s="249"/>
      <c r="D49" s="751">
        <f>IF($C$59=0,0,C49/$C$59*100)</f>
        <v>0</v>
      </c>
      <c r="E49" s="751">
        <f>$E$48*D49/100</f>
        <v>0</v>
      </c>
      <c r="F49" s="661"/>
      <c r="G49" s="657"/>
      <c r="H49" s="657"/>
      <c r="I49" s="657"/>
    </row>
    <row r="50" spans="1:9" ht="15">
      <c r="A50" s="671" t="str">
        <f>A$49&amp;"."&amp;ROW(A1)</f>
        <v>1.1</v>
      </c>
      <c r="B50" s="894"/>
      <c r="C50" s="894"/>
      <c r="D50" s="751">
        <f>IF($C$59=0,0,C50/$C$59*100)</f>
        <v>0</v>
      </c>
      <c r="E50" s="751">
        <f>$E$48*D50/100</f>
        <v>0</v>
      </c>
      <c r="F50" s="657"/>
      <c r="G50" s="657"/>
      <c r="H50" s="657"/>
      <c r="I50" s="657"/>
    </row>
    <row r="51" spans="1:9" ht="15">
      <c r="A51" s="863" t="str">
        <f>A$49&amp;"."&amp;ROW(A2)</f>
        <v>1.2</v>
      </c>
      <c r="B51" s="894"/>
      <c r="C51" s="894"/>
      <c r="D51" s="751">
        <f>IF($C$59=0,0,C51/$C$59*100)</f>
        <v>0</v>
      </c>
      <c r="E51" s="751">
        <f>$E$48*D51/100</f>
        <v>0</v>
      </c>
      <c r="F51" s="657"/>
      <c r="G51" s="657"/>
      <c r="H51" s="657"/>
      <c r="I51" s="657"/>
    </row>
    <row r="52" spans="1:9" ht="15">
      <c r="A52" s="31"/>
      <c r="B52" s="32" t="s">
        <v>696</v>
      </c>
      <c r="C52" s="31"/>
      <c r="D52" s="31"/>
      <c r="E52" s="31"/>
      <c r="F52" s="706"/>
      <c r="G52" s="657"/>
      <c r="H52" s="657"/>
      <c r="I52" s="657"/>
    </row>
    <row r="53" spans="1:9" ht="15">
      <c r="A53" s="712">
        <v>2</v>
      </c>
      <c r="B53" s="713" t="s">
        <v>317</v>
      </c>
      <c r="C53" s="249"/>
      <c r="D53" s="751">
        <f>IF($C$59=0,0,C53/$C$59*100)</f>
        <v>0</v>
      </c>
      <c r="E53" s="751">
        <f>$E$48*D53/100</f>
        <v>0</v>
      </c>
      <c r="F53" s="661"/>
      <c r="G53" s="657"/>
      <c r="H53" s="657"/>
      <c r="I53" s="657"/>
    </row>
    <row r="54" spans="1:9" ht="15">
      <c r="A54" s="671" t="str">
        <f>A$53&amp;"."&amp;ROW(A1)</f>
        <v>2.1</v>
      </c>
      <c r="B54" s="894"/>
      <c r="C54" s="894"/>
      <c r="D54" s="751">
        <f>IF($C$59=0,0,C54/$C$59*100)</f>
        <v>0</v>
      </c>
      <c r="E54" s="751">
        <f>$E$48*D54/100</f>
        <v>0</v>
      </c>
      <c r="F54" s="657"/>
      <c r="G54" s="657"/>
      <c r="H54" s="657"/>
      <c r="I54" s="657"/>
    </row>
    <row r="55" spans="1:9" ht="15">
      <c r="A55" s="863" t="str">
        <f>A$53&amp;"."&amp;ROW(A2)</f>
        <v>2.2</v>
      </c>
      <c r="B55" s="894"/>
      <c r="C55" s="894"/>
      <c r="D55" s="751">
        <f>IF($C$59=0,0,C55/$C$59*100)</f>
        <v>0</v>
      </c>
      <c r="E55" s="751">
        <f>$E$48*D55/100</f>
        <v>0</v>
      </c>
      <c r="F55" s="657"/>
      <c r="G55" s="657"/>
      <c r="H55" s="657"/>
      <c r="I55" s="657"/>
    </row>
    <row r="56" spans="1:9" ht="15">
      <c r="A56" s="31"/>
      <c r="B56" s="32" t="s">
        <v>696</v>
      </c>
      <c r="C56" s="31"/>
      <c r="D56" s="31"/>
      <c r="E56" s="31"/>
      <c r="F56" s="706"/>
      <c r="G56" s="657"/>
      <c r="H56" s="657"/>
      <c r="I56" s="657"/>
    </row>
    <row r="57" spans="1:9" ht="15">
      <c r="A57" s="712">
        <v>3</v>
      </c>
      <c r="B57" s="713" t="s">
        <v>318</v>
      </c>
      <c r="C57" s="249"/>
      <c r="D57" s="751">
        <f>IF($C$59=0,0,C57/$C$59*100)</f>
        <v>0</v>
      </c>
      <c r="E57" s="751">
        <f>$E$48*D57/100</f>
        <v>0</v>
      </c>
      <c r="F57" s="661"/>
      <c r="G57" s="657"/>
      <c r="H57" s="657"/>
      <c r="I57" s="657"/>
    </row>
    <row r="58" spans="1:9" ht="15">
      <c r="A58" s="712">
        <v>4</v>
      </c>
      <c r="B58" s="713" t="s">
        <v>319</v>
      </c>
      <c r="C58" s="249"/>
      <c r="D58" s="751">
        <f>IF($C$59=0,0,C58/$C$59*100)</f>
        <v>0</v>
      </c>
      <c r="E58" s="751">
        <f>$E$48*D58/100</f>
        <v>0</v>
      </c>
      <c r="F58" s="728"/>
      <c r="G58" s="722"/>
      <c r="H58" s="722"/>
      <c r="I58" s="722"/>
    </row>
    <row r="59" spans="1:9" ht="15">
      <c r="A59" s="673"/>
      <c r="B59" s="716" t="s">
        <v>287</v>
      </c>
      <c r="C59" s="37">
        <f>SUM(C49:C58)</f>
        <v>0</v>
      </c>
      <c r="D59" s="37">
        <f>SUM(D49:D58)</f>
        <v>0</v>
      </c>
      <c r="E59" s="37">
        <f>SUM(E49:E58)</f>
        <v>0</v>
      </c>
      <c r="F59" s="661"/>
      <c r="G59" s="657"/>
      <c r="H59" s="657"/>
      <c r="I59" s="657"/>
    </row>
    <row r="60" spans="1:9" ht="15">
      <c r="A60" s="7"/>
      <c r="B60" s="8"/>
      <c r="C60" s="8"/>
      <c r="D60" s="8"/>
      <c r="E60" s="9"/>
      <c r="F60" s="10"/>
      <c r="G60" s="10"/>
      <c r="H60" s="11"/>
      <c r="I60" s="11"/>
    </row>
    <row r="61" spans="1:9" ht="15">
      <c r="A61" s="664"/>
      <c r="B61" s="657"/>
      <c r="C61" s="746"/>
      <c r="D61" s="657"/>
      <c r="E61" s="657"/>
      <c r="F61" s="657"/>
      <c r="G61" s="657"/>
      <c r="H61" s="657"/>
      <c r="I61" s="657"/>
    </row>
    <row r="62" spans="1:9" ht="15">
      <c r="A62" s="674" t="s">
        <v>299</v>
      </c>
      <c r="B62" s="657"/>
      <c r="C62" s="746"/>
      <c r="D62" s="657"/>
      <c r="E62" s="657"/>
      <c r="F62" s="657"/>
      <c r="G62" s="657"/>
      <c r="H62" s="657"/>
      <c r="I62" s="657"/>
    </row>
    <row r="63" spans="1:9" ht="15">
      <c r="A63" s="658"/>
      <c r="B63" s="657"/>
      <c r="C63" s="746"/>
      <c r="D63" s="657"/>
      <c r="E63" s="657"/>
      <c r="F63" s="657"/>
      <c r="G63" s="657"/>
      <c r="H63" s="657"/>
      <c r="I63" s="657"/>
    </row>
    <row r="64" spans="1:9" ht="15">
      <c r="A64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64" s="665"/>
      <c r="C64" s="746"/>
      <c r="D64" s="657"/>
      <c r="E64" s="657"/>
      <c r="F64" s="657"/>
      <c r="G64" s="657"/>
      <c r="H64" s="657"/>
      <c r="I64" s="657"/>
    </row>
    <row r="65" spans="2:9" ht="15">
      <c r="B65" s="977" t="s">
        <v>196</v>
      </c>
      <c r="C65" s="746"/>
      <c r="D65" s="657"/>
      <c r="E65" s="657"/>
      <c r="F65" s="657"/>
      <c r="G65" s="657"/>
      <c r="H65" s="657"/>
      <c r="I65" s="657"/>
    </row>
  </sheetData>
  <sheetProtection password="CF72" sheet="1" objects="1" scenarios="1"/>
  <mergeCells count="12">
    <mergeCell ref="C6:C8"/>
    <mergeCell ref="D6:E6"/>
    <mergeCell ref="F6:G6"/>
    <mergeCell ref="H6:I6"/>
    <mergeCell ref="D7:D8"/>
    <mergeCell ref="E7:E8"/>
    <mergeCell ref="A45:A46"/>
    <mergeCell ref="B45:B46"/>
    <mergeCell ref="D45:D46"/>
    <mergeCell ref="E45:E46"/>
    <mergeCell ref="A6:A8"/>
    <mergeCell ref="B6:B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46 B33:B35">
      <formula1>900</formula1>
    </dataValidation>
    <dataValidation type="decimal" allowBlank="1" showErrorMessage="1" errorTitle="Ошибка" error="Допускается ввод только неотрицательных чисел!" sqref="E29:I32 F28:H28 D11:D12 D18:D21 D28:D32 D33:I35 F11:H12 D16 F16:G16 F18: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57:C58 E48">
      <formula1>-999999999999999000000000</formula1>
      <formula2>9.99999999999999E+23</formula2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9" r:id="rId1"/>
  <rowBreaks count="1" manualBreakCount="1">
    <brk id="4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AE55"/>
  <sheetViews>
    <sheetView zoomScalePageLayoutView="0" workbookViewId="0" topLeftCell="A1">
      <pane xSplit="2" ySplit="11" topLeftCell="C12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P37" sqref="P37"/>
    </sheetView>
  </sheetViews>
  <sheetFormatPr defaultColWidth="8.140625" defaultRowHeight="15"/>
  <cols>
    <col min="1" max="1" width="5.00390625" style="657" customWidth="1"/>
    <col min="2" max="2" width="28.421875" style="657" customWidth="1"/>
    <col min="3" max="3" width="16.140625" style="657" customWidth="1"/>
    <col min="4" max="4" width="8.57421875" style="657" customWidth="1"/>
    <col min="5" max="5" width="17.8515625" style="659" customWidth="1"/>
    <col min="6" max="28" width="12.57421875" style="657" customWidth="1"/>
    <col min="29" max="16384" width="8.140625" style="657" customWidth="1"/>
  </cols>
  <sheetData>
    <row r="1" spans="1:5" ht="11.25">
      <c r="A1" s="661"/>
      <c r="B1" s="661"/>
      <c r="C1" s="661"/>
      <c r="D1" s="661"/>
      <c r="E1" s="699"/>
    </row>
    <row r="2" spans="1:30" ht="11.25">
      <c r="A2" s="731" t="s">
        <v>599</v>
      </c>
      <c r="B2" s="731"/>
      <c r="C2" s="731"/>
      <c r="D2" s="731"/>
      <c r="E2" s="756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697"/>
      <c r="AD2" s="697"/>
    </row>
    <row r="3" spans="1:30" ht="15">
      <c r="A3" s="463" t="str">
        <f>Титульный!$B$10</f>
        <v>ООО "Дирекция Голицыно-3"</v>
      </c>
      <c r="B3" s="302"/>
      <c r="C3" s="302"/>
      <c r="D3" s="302"/>
      <c r="E3" s="302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697"/>
      <c r="AD3" s="697"/>
    </row>
    <row r="4" spans="1:30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697"/>
      <c r="AD4" s="697"/>
    </row>
    <row r="5" spans="1:30" ht="12.75">
      <c r="A5" s="681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697"/>
      <c r="AD5" s="697"/>
    </row>
    <row r="6" spans="1:29" ht="18" customHeight="1">
      <c r="A6" s="1519" t="s">
        <v>271</v>
      </c>
      <c r="B6" s="1519" t="s">
        <v>444</v>
      </c>
      <c r="C6" s="1519" t="s">
        <v>378</v>
      </c>
      <c r="D6" s="1519" t="s">
        <v>274</v>
      </c>
      <c r="E6" s="63"/>
      <c r="F6" s="1519" t="s">
        <v>600</v>
      </c>
      <c r="G6" s="1519"/>
      <c r="H6" s="1519"/>
      <c r="I6" s="1519"/>
      <c r="J6" s="1519"/>
      <c r="K6" s="1519"/>
      <c r="L6" s="1519"/>
      <c r="M6" s="1519"/>
      <c r="N6" s="1519"/>
      <c r="O6" s="1519"/>
      <c r="P6" s="1519"/>
      <c r="Q6" s="1519" t="s">
        <v>601</v>
      </c>
      <c r="R6" s="1519"/>
      <c r="S6" s="1519"/>
      <c r="T6" s="1519"/>
      <c r="U6" s="1519"/>
      <c r="V6" s="1519"/>
      <c r="W6" s="1519" t="s">
        <v>602</v>
      </c>
      <c r="X6" s="1519"/>
      <c r="Y6" s="1519"/>
      <c r="Z6" s="1519"/>
      <c r="AA6" s="1519"/>
      <c r="AB6" s="1519"/>
      <c r="AC6" s="661"/>
    </row>
    <row r="7" spans="1:29" ht="15" customHeight="1">
      <c r="A7" s="1519"/>
      <c r="B7" s="1519"/>
      <c r="C7" s="1519"/>
      <c r="D7" s="1519"/>
      <c r="E7" s="63"/>
      <c r="F7" s="1519" t="s">
        <v>277</v>
      </c>
      <c r="G7" s="1520"/>
      <c r="H7" s="1520"/>
      <c r="I7" s="1519" t="s">
        <v>7</v>
      </c>
      <c r="J7" s="1520"/>
      <c r="K7" s="1520"/>
      <c r="L7" s="1520"/>
      <c r="M7" s="1520"/>
      <c r="N7" s="1520"/>
      <c r="O7" s="1520"/>
      <c r="P7" s="1520"/>
      <c r="Q7" s="1519" t="s">
        <v>277</v>
      </c>
      <c r="R7" s="1520"/>
      <c r="S7" s="1520"/>
      <c r="T7" s="1519" t="s">
        <v>277</v>
      </c>
      <c r="U7" s="1520"/>
      <c r="V7" s="1520"/>
      <c r="W7" s="1519" t="s">
        <v>277</v>
      </c>
      <c r="X7" s="1520"/>
      <c r="Y7" s="1520"/>
      <c r="Z7" s="1519" t="s">
        <v>277</v>
      </c>
      <c r="AA7" s="1520"/>
      <c r="AB7" s="1520"/>
      <c r="AC7" s="661"/>
    </row>
    <row r="8" spans="1:29" ht="15" customHeight="1">
      <c r="A8" s="1519"/>
      <c r="B8" s="1519"/>
      <c r="C8" s="1519"/>
      <c r="D8" s="1519"/>
      <c r="E8" s="63"/>
      <c r="F8" s="1557" t="s">
        <v>408</v>
      </c>
      <c r="G8" s="1520"/>
      <c r="H8" s="1520"/>
      <c r="I8" s="1557" t="s">
        <v>8</v>
      </c>
      <c r="J8" s="1520"/>
      <c r="K8" s="1520"/>
      <c r="L8" s="1557" t="s">
        <v>408</v>
      </c>
      <c r="M8" s="1520"/>
      <c r="N8" s="1520"/>
      <c r="O8" s="1519">
        <v>2015</v>
      </c>
      <c r="P8" s="1520"/>
      <c r="Q8" s="1557" t="s">
        <v>10</v>
      </c>
      <c r="R8" s="1520"/>
      <c r="S8" s="1520"/>
      <c r="T8" s="1557" t="s">
        <v>11</v>
      </c>
      <c r="U8" s="1520"/>
      <c r="V8" s="1520"/>
      <c r="W8" s="1557" t="s">
        <v>12</v>
      </c>
      <c r="X8" s="1520"/>
      <c r="Y8" s="1520"/>
      <c r="Z8" s="1557" t="s">
        <v>13</v>
      </c>
      <c r="AA8" s="1520"/>
      <c r="AB8" s="1520"/>
      <c r="AC8" s="661"/>
    </row>
    <row r="9" spans="1:29" ht="26.25" customHeight="1">
      <c r="A9" s="1519"/>
      <c r="B9" s="1519"/>
      <c r="C9" s="1519"/>
      <c r="D9" s="1519"/>
      <c r="E9" s="63"/>
      <c r="F9" s="63" t="s">
        <v>445</v>
      </c>
      <c r="G9" s="63" t="s">
        <v>108</v>
      </c>
      <c r="H9" s="63" t="s">
        <v>446</v>
      </c>
      <c r="I9" s="757" t="s">
        <v>447</v>
      </c>
      <c r="J9" s="63" t="s">
        <v>108</v>
      </c>
      <c r="K9" s="63" t="s">
        <v>446</v>
      </c>
      <c r="L9" s="758" t="s">
        <v>447</v>
      </c>
      <c r="M9" s="63" t="s">
        <v>108</v>
      </c>
      <c r="N9" s="63" t="s">
        <v>446</v>
      </c>
      <c r="O9" s="63" t="s">
        <v>445</v>
      </c>
      <c r="P9" s="63" t="s">
        <v>446</v>
      </c>
      <c r="Q9" s="63" t="s">
        <v>448</v>
      </c>
      <c r="R9" s="63" t="s">
        <v>108</v>
      </c>
      <c r="S9" s="63" t="s">
        <v>446</v>
      </c>
      <c r="T9" s="63" t="s">
        <v>448</v>
      </c>
      <c r="U9" s="63" t="s">
        <v>108</v>
      </c>
      <c r="V9" s="63" t="s">
        <v>446</v>
      </c>
      <c r="W9" s="63" t="s">
        <v>448</v>
      </c>
      <c r="X9" s="63" t="s">
        <v>108</v>
      </c>
      <c r="Y9" s="63" t="s">
        <v>446</v>
      </c>
      <c r="Z9" s="63" t="s">
        <v>448</v>
      </c>
      <c r="AA9" s="63" t="s">
        <v>108</v>
      </c>
      <c r="AB9" s="63" t="s">
        <v>446</v>
      </c>
      <c r="AC9" s="661"/>
    </row>
    <row r="10" spans="1:29" ht="15" customHeight="1">
      <c r="A10" s="1519"/>
      <c r="B10" s="1519"/>
      <c r="C10" s="1519"/>
      <c r="D10" s="1519"/>
      <c r="E10" s="63"/>
      <c r="F10" s="63" t="s">
        <v>16</v>
      </c>
      <c r="G10" s="63" t="s">
        <v>449</v>
      </c>
      <c r="H10" s="63" t="s">
        <v>400</v>
      </c>
      <c r="I10" s="63" t="s">
        <v>16</v>
      </c>
      <c r="J10" s="63" t="s">
        <v>449</v>
      </c>
      <c r="K10" s="63" t="s">
        <v>400</v>
      </c>
      <c r="L10" s="63" t="s">
        <v>16</v>
      </c>
      <c r="M10" s="63" t="s">
        <v>449</v>
      </c>
      <c r="N10" s="63" t="s">
        <v>400</v>
      </c>
      <c r="O10" s="63" t="s">
        <v>16</v>
      </c>
      <c r="P10" s="63" t="s">
        <v>400</v>
      </c>
      <c r="Q10" s="63" t="s">
        <v>16</v>
      </c>
      <c r="R10" s="63" t="s">
        <v>449</v>
      </c>
      <c r="S10" s="63" t="s">
        <v>400</v>
      </c>
      <c r="T10" s="63" t="s">
        <v>16</v>
      </c>
      <c r="U10" s="63" t="s">
        <v>449</v>
      </c>
      <c r="V10" s="63" t="s">
        <v>400</v>
      </c>
      <c r="W10" s="63" t="s">
        <v>16</v>
      </c>
      <c r="X10" s="63" t="s">
        <v>449</v>
      </c>
      <c r="Y10" s="63" t="s">
        <v>400</v>
      </c>
      <c r="Z10" s="63" t="s">
        <v>16</v>
      </c>
      <c r="AA10" s="63" t="s">
        <v>449</v>
      </c>
      <c r="AB10" s="63" t="s">
        <v>400</v>
      </c>
      <c r="AC10" s="661"/>
    </row>
    <row r="11" spans="1:28" s="726" customFormat="1" ht="11.25">
      <c r="A11" s="25">
        <v>1</v>
      </c>
      <c r="B11" s="25">
        <v>2</v>
      </c>
      <c r="C11" s="25">
        <v>3</v>
      </c>
      <c r="D11" s="25">
        <v>4</v>
      </c>
      <c r="E11" s="25"/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18</v>
      </c>
      <c r="P11" s="25">
        <v>19</v>
      </c>
      <c r="Q11" s="25">
        <v>20</v>
      </c>
      <c r="R11" s="25">
        <v>21</v>
      </c>
      <c r="S11" s="25">
        <v>22</v>
      </c>
      <c r="T11" s="25">
        <v>23</v>
      </c>
      <c r="U11" s="25">
        <v>24</v>
      </c>
      <c r="V11" s="25">
        <v>25</v>
      </c>
      <c r="W11" s="25">
        <v>26</v>
      </c>
      <c r="X11" s="25">
        <v>27</v>
      </c>
      <c r="Y11" s="25">
        <v>28</v>
      </c>
      <c r="Z11" s="25">
        <v>29</v>
      </c>
      <c r="AA11" s="25">
        <v>30</v>
      </c>
      <c r="AB11" s="25">
        <v>31</v>
      </c>
    </row>
    <row r="12" spans="1:29" s="726" customFormat="1" ht="15" customHeight="1">
      <c r="A12" s="870">
        <v>1</v>
      </c>
      <c r="B12" s="745" t="s">
        <v>550</v>
      </c>
      <c r="C12" s="759"/>
      <c r="D12" s="759"/>
      <c r="E12" s="759"/>
      <c r="F12" s="52">
        <f>SUM(F13:F24)</f>
        <v>90</v>
      </c>
      <c r="G12" s="762"/>
      <c r="H12" s="52">
        <f>SUM(H13:H24)</f>
        <v>1926.9</v>
      </c>
      <c r="I12" s="762"/>
      <c r="J12" s="762"/>
      <c r="K12" s="762"/>
      <c r="L12" s="762"/>
      <c r="M12" s="762"/>
      <c r="N12" s="762"/>
      <c r="O12" s="52">
        <f>SUM(O13:O24)</f>
        <v>66.217</v>
      </c>
      <c r="P12" s="52">
        <f>SUM(P13:P24)</f>
        <v>1641.14988683</v>
      </c>
      <c r="Q12" s="52">
        <f>SUM(Q13:Q24)</f>
        <v>128.85</v>
      </c>
      <c r="R12" s="762"/>
      <c r="S12" s="52">
        <f>SUM(S13:S24)</f>
        <v>3361.6694414999997</v>
      </c>
      <c r="T12" s="52">
        <f>SUM(T13:T24)</f>
        <v>128.85</v>
      </c>
      <c r="U12" s="762"/>
      <c r="V12" s="52">
        <f>SUM(V13:V24)</f>
        <v>3486.6809999999996</v>
      </c>
      <c r="W12" s="52">
        <f>SUM(W13:W24)</f>
        <v>128.85</v>
      </c>
      <c r="X12" s="762"/>
      <c r="Y12" s="52">
        <f>SUM(Y13:Y24)</f>
        <v>3486.6809999999996</v>
      </c>
      <c r="Z12" s="52">
        <f>SUM(Z13:Z24)</f>
        <v>128.85</v>
      </c>
      <c r="AA12" s="762"/>
      <c r="AB12" s="52">
        <f>SUM(AB13:AB24)</f>
        <v>3658.0515</v>
      </c>
      <c r="AC12" s="760"/>
    </row>
    <row r="13" spans="1:29" s="726" customFormat="1" ht="15" customHeight="1" hidden="1">
      <c r="A13" s="871" t="s">
        <v>280</v>
      </c>
      <c r="B13" s="761"/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  <c r="Z13" s="759"/>
      <c r="AA13" s="759"/>
      <c r="AB13" s="759"/>
      <c r="AC13" s="760"/>
    </row>
    <row r="14" spans="1:28" s="328" customFormat="1" ht="15">
      <c r="A14" s="861" t="str">
        <f aca="true" t="shared" si="0" ref="A14:A23">A$12&amp;"."&amp;ROW(A1)</f>
        <v>1.1</v>
      </c>
      <c r="B14" s="199" t="s">
        <v>870</v>
      </c>
      <c r="C14" s="246">
        <v>40603</v>
      </c>
      <c r="D14" s="273" t="s">
        <v>871</v>
      </c>
      <c r="E14" s="61" t="str">
        <f aca="true" t="shared" si="1" ref="E14:E23">MID($B$12,1,14)</f>
        <v>Очистка стоков</v>
      </c>
      <c r="F14" s="198"/>
      <c r="G14" s="198"/>
      <c r="H14" s="208">
        <f aca="true" t="shared" si="2" ref="H14:H23">F14*G14</f>
        <v>0</v>
      </c>
      <c r="I14" s="198"/>
      <c r="J14" s="198"/>
      <c r="K14" s="208">
        <f aca="true" t="shared" si="3" ref="K14:K23">I14*J14</f>
        <v>0</v>
      </c>
      <c r="L14" s="198"/>
      <c r="M14" s="198"/>
      <c r="N14" s="208">
        <f aca="true" t="shared" si="4" ref="N14:N23">L14*M14</f>
        <v>0</v>
      </c>
      <c r="O14" s="208">
        <f aca="true" t="shared" si="5" ref="O14:O23">I14+L14</f>
        <v>0</v>
      </c>
      <c r="P14" s="208">
        <f aca="true" t="shared" si="6" ref="P14:P23">K14+N14</f>
        <v>0</v>
      </c>
      <c r="Q14" s="198"/>
      <c r="R14" s="198"/>
      <c r="S14" s="208">
        <f aca="true" t="shared" si="7" ref="S14:S23">Q14*R14</f>
        <v>0</v>
      </c>
      <c r="T14" s="207">
        <f aca="true" t="shared" si="8" ref="T14:T23">Q14</f>
        <v>0</v>
      </c>
      <c r="U14" s="198"/>
      <c r="V14" s="208">
        <f aca="true" t="shared" si="9" ref="V14:V23">T14*U14</f>
        <v>0</v>
      </c>
      <c r="W14" s="198"/>
      <c r="X14" s="207">
        <f>U14</f>
        <v>0</v>
      </c>
      <c r="Y14" s="208">
        <f aca="true" t="shared" si="10" ref="Y14:Y23">W14*X14</f>
        <v>0</v>
      </c>
      <c r="Z14" s="207">
        <f aca="true" t="shared" si="11" ref="Z14:Z23">W14</f>
        <v>0</v>
      </c>
      <c r="AA14" s="198"/>
      <c r="AB14" s="208">
        <f aca="true" t="shared" si="12" ref="AB14:AB23">Z14*AA14</f>
        <v>0</v>
      </c>
    </row>
    <row r="15" spans="1:28" s="328" customFormat="1" ht="15">
      <c r="A15" s="861" t="str">
        <f t="shared" si="0"/>
        <v>1.2</v>
      </c>
      <c r="B15" s="199"/>
      <c r="C15" s="246"/>
      <c r="D15" s="273"/>
      <c r="E15" s="61" t="str">
        <f t="shared" si="1"/>
        <v>Очистка стоков</v>
      </c>
      <c r="F15" s="198"/>
      <c r="G15" s="198"/>
      <c r="H15" s="208">
        <f t="shared" si="2"/>
        <v>0</v>
      </c>
      <c r="I15" s="198"/>
      <c r="J15" s="198"/>
      <c r="K15" s="208">
        <f t="shared" si="3"/>
        <v>0</v>
      </c>
      <c r="L15" s="198"/>
      <c r="M15" s="198"/>
      <c r="N15" s="208">
        <f t="shared" si="4"/>
        <v>0</v>
      </c>
      <c r="O15" s="208">
        <f t="shared" si="5"/>
        <v>0</v>
      </c>
      <c r="P15" s="208">
        <f t="shared" si="6"/>
        <v>0</v>
      </c>
      <c r="Q15" s="198"/>
      <c r="R15" s="198"/>
      <c r="S15" s="208">
        <f t="shared" si="7"/>
        <v>0</v>
      </c>
      <c r="T15" s="207">
        <f t="shared" si="8"/>
        <v>0</v>
      </c>
      <c r="U15" s="198"/>
      <c r="V15" s="208">
        <f t="shared" si="9"/>
        <v>0</v>
      </c>
      <c r="W15" s="198"/>
      <c r="X15" s="207">
        <f aca="true" t="shared" si="13" ref="X15:X23">U15</f>
        <v>0</v>
      </c>
      <c r="Y15" s="208">
        <f t="shared" si="10"/>
        <v>0</v>
      </c>
      <c r="Z15" s="207">
        <f t="shared" si="11"/>
        <v>0</v>
      </c>
      <c r="AA15" s="198"/>
      <c r="AB15" s="208">
        <f t="shared" si="12"/>
        <v>0</v>
      </c>
    </row>
    <row r="16" spans="1:28" s="328" customFormat="1" ht="15">
      <c r="A16" s="861" t="str">
        <f t="shared" si="0"/>
        <v>1.3</v>
      </c>
      <c r="B16" s="199"/>
      <c r="C16" s="246"/>
      <c r="D16" s="273"/>
      <c r="E16" s="61" t="str">
        <f t="shared" si="1"/>
        <v>Очистка стоков</v>
      </c>
      <c r="F16" s="198"/>
      <c r="G16" s="198"/>
      <c r="H16" s="208">
        <f t="shared" si="2"/>
        <v>0</v>
      </c>
      <c r="I16" s="198"/>
      <c r="J16" s="198"/>
      <c r="K16" s="208">
        <f t="shared" si="3"/>
        <v>0</v>
      </c>
      <c r="L16" s="198"/>
      <c r="M16" s="198"/>
      <c r="N16" s="208">
        <f t="shared" si="4"/>
        <v>0</v>
      </c>
      <c r="O16" s="208">
        <f t="shared" si="5"/>
        <v>0</v>
      </c>
      <c r="P16" s="208">
        <f t="shared" si="6"/>
        <v>0</v>
      </c>
      <c r="Q16" s="198"/>
      <c r="R16" s="198"/>
      <c r="S16" s="208">
        <f t="shared" si="7"/>
        <v>0</v>
      </c>
      <c r="T16" s="207">
        <f t="shared" si="8"/>
        <v>0</v>
      </c>
      <c r="U16" s="198"/>
      <c r="V16" s="208">
        <f t="shared" si="9"/>
        <v>0</v>
      </c>
      <c r="W16" s="198"/>
      <c r="X16" s="207">
        <f t="shared" si="13"/>
        <v>0</v>
      </c>
      <c r="Y16" s="208">
        <f t="shared" si="10"/>
        <v>0</v>
      </c>
      <c r="Z16" s="207">
        <f t="shared" si="11"/>
        <v>0</v>
      </c>
      <c r="AA16" s="198"/>
      <c r="AB16" s="208">
        <f t="shared" si="12"/>
        <v>0</v>
      </c>
    </row>
    <row r="17" spans="1:28" s="328" customFormat="1" ht="15">
      <c r="A17" s="861" t="str">
        <f t="shared" si="0"/>
        <v>1.4</v>
      </c>
      <c r="B17" s="199"/>
      <c r="C17" s="246"/>
      <c r="D17" s="273"/>
      <c r="E17" s="61" t="str">
        <f t="shared" si="1"/>
        <v>Очистка стоков</v>
      </c>
      <c r="F17" s="198"/>
      <c r="G17" s="198"/>
      <c r="H17" s="208">
        <f t="shared" si="2"/>
        <v>0</v>
      </c>
      <c r="I17" s="198"/>
      <c r="J17" s="198"/>
      <c r="K17" s="208">
        <f t="shared" si="3"/>
        <v>0</v>
      </c>
      <c r="L17" s="198"/>
      <c r="M17" s="198"/>
      <c r="N17" s="208">
        <f t="shared" si="4"/>
        <v>0</v>
      </c>
      <c r="O17" s="208">
        <f t="shared" si="5"/>
        <v>0</v>
      </c>
      <c r="P17" s="208">
        <f t="shared" si="6"/>
        <v>0</v>
      </c>
      <c r="Q17" s="198"/>
      <c r="R17" s="198"/>
      <c r="S17" s="208">
        <f t="shared" si="7"/>
        <v>0</v>
      </c>
      <c r="T17" s="207">
        <f t="shared" si="8"/>
        <v>0</v>
      </c>
      <c r="U17" s="198"/>
      <c r="V17" s="208">
        <f t="shared" si="9"/>
        <v>0</v>
      </c>
      <c r="W17" s="198"/>
      <c r="X17" s="207">
        <f t="shared" si="13"/>
        <v>0</v>
      </c>
      <c r="Y17" s="208">
        <f t="shared" si="10"/>
        <v>0</v>
      </c>
      <c r="Z17" s="207">
        <f t="shared" si="11"/>
        <v>0</v>
      </c>
      <c r="AA17" s="198"/>
      <c r="AB17" s="208">
        <f t="shared" si="12"/>
        <v>0</v>
      </c>
    </row>
    <row r="18" spans="1:28" s="328" customFormat="1" ht="15">
      <c r="A18" s="861" t="str">
        <f t="shared" si="0"/>
        <v>1.5</v>
      </c>
      <c r="B18" s="199"/>
      <c r="C18" s="246"/>
      <c r="D18" s="273"/>
      <c r="E18" s="61" t="str">
        <f t="shared" si="1"/>
        <v>Очистка стоков</v>
      </c>
      <c r="F18" s="198"/>
      <c r="G18" s="198"/>
      <c r="H18" s="208">
        <f t="shared" si="2"/>
        <v>0</v>
      </c>
      <c r="I18" s="198"/>
      <c r="J18" s="198"/>
      <c r="K18" s="208">
        <f t="shared" si="3"/>
        <v>0</v>
      </c>
      <c r="L18" s="198"/>
      <c r="M18" s="198"/>
      <c r="N18" s="208">
        <f t="shared" si="4"/>
        <v>0</v>
      </c>
      <c r="O18" s="208">
        <f t="shared" si="5"/>
        <v>0</v>
      </c>
      <c r="P18" s="208">
        <f t="shared" si="6"/>
        <v>0</v>
      </c>
      <c r="Q18" s="198"/>
      <c r="R18" s="198"/>
      <c r="S18" s="208">
        <f t="shared" si="7"/>
        <v>0</v>
      </c>
      <c r="T18" s="207">
        <f t="shared" si="8"/>
        <v>0</v>
      </c>
      <c r="U18" s="198"/>
      <c r="V18" s="208">
        <f t="shared" si="9"/>
        <v>0</v>
      </c>
      <c r="W18" s="198"/>
      <c r="X18" s="207">
        <f t="shared" si="13"/>
        <v>0</v>
      </c>
      <c r="Y18" s="208">
        <f t="shared" si="10"/>
        <v>0</v>
      </c>
      <c r="Z18" s="207">
        <f t="shared" si="11"/>
        <v>0</v>
      </c>
      <c r="AA18" s="198"/>
      <c r="AB18" s="208">
        <f t="shared" si="12"/>
        <v>0</v>
      </c>
    </row>
    <row r="19" spans="1:28" s="328" customFormat="1" ht="15">
      <c r="A19" s="861" t="str">
        <f t="shared" si="0"/>
        <v>1.6</v>
      </c>
      <c r="B19" s="199"/>
      <c r="C19" s="246"/>
      <c r="D19" s="273"/>
      <c r="E19" s="61" t="str">
        <f t="shared" si="1"/>
        <v>Очистка стоков</v>
      </c>
      <c r="F19" s="198"/>
      <c r="G19" s="198"/>
      <c r="H19" s="208">
        <f t="shared" si="2"/>
        <v>0</v>
      </c>
      <c r="I19" s="198"/>
      <c r="J19" s="198"/>
      <c r="K19" s="208">
        <f t="shared" si="3"/>
        <v>0</v>
      </c>
      <c r="L19" s="198"/>
      <c r="M19" s="198"/>
      <c r="N19" s="208">
        <f t="shared" si="4"/>
        <v>0</v>
      </c>
      <c r="O19" s="208">
        <f t="shared" si="5"/>
        <v>0</v>
      </c>
      <c r="P19" s="208">
        <f t="shared" si="6"/>
        <v>0</v>
      </c>
      <c r="Q19" s="198"/>
      <c r="R19" s="198"/>
      <c r="S19" s="208">
        <f t="shared" si="7"/>
        <v>0</v>
      </c>
      <c r="T19" s="207">
        <f t="shared" si="8"/>
        <v>0</v>
      </c>
      <c r="U19" s="198"/>
      <c r="V19" s="208">
        <f t="shared" si="9"/>
        <v>0</v>
      </c>
      <c r="W19" s="198"/>
      <c r="X19" s="207">
        <f t="shared" si="13"/>
        <v>0</v>
      </c>
      <c r="Y19" s="208">
        <f t="shared" si="10"/>
        <v>0</v>
      </c>
      <c r="Z19" s="207">
        <f t="shared" si="11"/>
        <v>0</v>
      </c>
      <c r="AA19" s="198"/>
      <c r="AB19" s="208">
        <f t="shared" si="12"/>
        <v>0</v>
      </c>
    </row>
    <row r="20" spans="1:28" s="328" customFormat="1" ht="15">
      <c r="A20" s="861" t="str">
        <f t="shared" si="0"/>
        <v>1.7</v>
      </c>
      <c r="B20" s="199"/>
      <c r="C20" s="246"/>
      <c r="D20" s="273"/>
      <c r="E20" s="61" t="str">
        <f t="shared" si="1"/>
        <v>Очистка стоков</v>
      </c>
      <c r="F20" s="198"/>
      <c r="G20" s="198"/>
      <c r="H20" s="208">
        <f t="shared" si="2"/>
        <v>0</v>
      </c>
      <c r="I20" s="198"/>
      <c r="J20" s="198"/>
      <c r="K20" s="208">
        <f t="shared" si="3"/>
        <v>0</v>
      </c>
      <c r="L20" s="198"/>
      <c r="M20" s="198"/>
      <c r="N20" s="208">
        <f t="shared" si="4"/>
        <v>0</v>
      </c>
      <c r="O20" s="208">
        <f t="shared" si="5"/>
        <v>0</v>
      </c>
      <c r="P20" s="208">
        <f t="shared" si="6"/>
        <v>0</v>
      </c>
      <c r="Q20" s="198"/>
      <c r="R20" s="198"/>
      <c r="S20" s="208">
        <f t="shared" si="7"/>
        <v>0</v>
      </c>
      <c r="T20" s="207">
        <f t="shared" si="8"/>
        <v>0</v>
      </c>
      <c r="U20" s="198"/>
      <c r="V20" s="208">
        <f t="shared" si="9"/>
        <v>0</v>
      </c>
      <c r="W20" s="198"/>
      <c r="X20" s="207">
        <f t="shared" si="13"/>
        <v>0</v>
      </c>
      <c r="Y20" s="208">
        <f t="shared" si="10"/>
        <v>0</v>
      </c>
      <c r="Z20" s="207">
        <f t="shared" si="11"/>
        <v>0</v>
      </c>
      <c r="AA20" s="198"/>
      <c r="AB20" s="208">
        <f t="shared" si="12"/>
        <v>0</v>
      </c>
    </row>
    <row r="21" spans="1:28" s="328" customFormat="1" ht="15">
      <c r="A21" s="861" t="str">
        <f t="shared" si="0"/>
        <v>1.8</v>
      </c>
      <c r="B21" s="199"/>
      <c r="C21" s="246"/>
      <c r="D21" s="273"/>
      <c r="E21" s="61" t="str">
        <f t="shared" si="1"/>
        <v>Очистка стоков</v>
      </c>
      <c r="F21" s="198"/>
      <c r="G21" s="198"/>
      <c r="H21" s="208">
        <f t="shared" si="2"/>
        <v>0</v>
      </c>
      <c r="I21" s="198"/>
      <c r="J21" s="198"/>
      <c r="K21" s="208">
        <f t="shared" si="3"/>
        <v>0</v>
      </c>
      <c r="L21" s="198"/>
      <c r="M21" s="198"/>
      <c r="N21" s="208">
        <f t="shared" si="4"/>
        <v>0</v>
      </c>
      <c r="O21" s="208">
        <f t="shared" si="5"/>
        <v>0</v>
      </c>
      <c r="P21" s="208">
        <f t="shared" si="6"/>
        <v>0</v>
      </c>
      <c r="Q21" s="198"/>
      <c r="R21" s="198"/>
      <c r="S21" s="208">
        <f t="shared" si="7"/>
        <v>0</v>
      </c>
      <c r="T21" s="207">
        <f t="shared" si="8"/>
        <v>0</v>
      </c>
      <c r="U21" s="198"/>
      <c r="V21" s="208">
        <f t="shared" si="9"/>
        <v>0</v>
      </c>
      <c r="W21" s="198"/>
      <c r="X21" s="207">
        <f t="shared" si="13"/>
        <v>0</v>
      </c>
      <c r="Y21" s="208">
        <f t="shared" si="10"/>
        <v>0</v>
      </c>
      <c r="Z21" s="207">
        <f t="shared" si="11"/>
        <v>0</v>
      </c>
      <c r="AA21" s="198"/>
      <c r="AB21" s="208">
        <f t="shared" si="12"/>
        <v>0</v>
      </c>
    </row>
    <row r="22" spans="1:28" s="328" customFormat="1" ht="15">
      <c r="A22" s="861" t="str">
        <f t="shared" si="0"/>
        <v>1.9</v>
      </c>
      <c r="B22" s="199"/>
      <c r="C22" s="246"/>
      <c r="D22" s="273"/>
      <c r="E22" s="61" t="str">
        <f t="shared" si="1"/>
        <v>Очистка стоков</v>
      </c>
      <c r="F22" s="198"/>
      <c r="G22" s="198"/>
      <c r="H22" s="208">
        <f t="shared" si="2"/>
        <v>0</v>
      </c>
      <c r="I22" s="198"/>
      <c r="J22" s="198"/>
      <c r="K22" s="208">
        <f t="shared" si="3"/>
        <v>0</v>
      </c>
      <c r="L22" s="198"/>
      <c r="M22" s="198"/>
      <c r="N22" s="208">
        <f t="shared" si="4"/>
        <v>0</v>
      </c>
      <c r="O22" s="208">
        <f t="shared" si="5"/>
        <v>0</v>
      </c>
      <c r="P22" s="208">
        <f t="shared" si="6"/>
        <v>0</v>
      </c>
      <c r="Q22" s="198"/>
      <c r="R22" s="198"/>
      <c r="S22" s="208">
        <f t="shared" si="7"/>
        <v>0</v>
      </c>
      <c r="T22" s="207">
        <f t="shared" si="8"/>
        <v>0</v>
      </c>
      <c r="U22" s="198"/>
      <c r="V22" s="208">
        <f t="shared" si="9"/>
        <v>0</v>
      </c>
      <c r="W22" s="198"/>
      <c r="X22" s="207">
        <f t="shared" si="13"/>
        <v>0</v>
      </c>
      <c r="Y22" s="208">
        <f t="shared" si="10"/>
        <v>0</v>
      </c>
      <c r="Z22" s="207">
        <f t="shared" si="11"/>
        <v>0</v>
      </c>
      <c r="AA22" s="198"/>
      <c r="AB22" s="208">
        <f t="shared" si="12"/>
        <v>0</v>
      </c>
    </row>
    <row r="23" spans="1:28" s="328" customFormat="1" ht="15">
      <c r="A23" s="861" t="str">
        <f t="shared" si="0"/>
        <v>1.10</v>
      </c>
      <c r="B23" s="199"/>
      <c r="C23" s="246"/>
      <c r="D23" s="273"/>
      <c r="E23" s="61" t="str">
        <f t="shared" si="1"/>
        <v>Очистка стоков</v>
      </c>
      <c r="F23" s="198">
        <v>90</v>
      </c>
      <c r="G23" s="198">
        <v>21.41</v>
      </c>
      <c r="H23" s="208">
        <f t="shared" si="2"/>
        <v>1926.9</v>
      </c>
      <c r="I23" s="198">
        <v>35.908</v>
      </c>
      <c r="J23" s="198">
        <v>23.68259</v>
      </c>
      <c r="K23" s="208">
        <f t="shared" si="3"/>
        <v>850.39444172</v>
      </c>
      <c r="L23" s="198">
        <v>30.309</v>
      </c>
      <c r="M23" s="198">
        <v>26.08979</v>
      </c>
      <c r="N23" s="208">
        <f t="shared" si="4"/>
        <v>790.7554451100001</v>
      </c>
      <c r="O23" s="208">
        <f t="shared" si="5"/>
        <v>66.217</v>
      </c>
      <c r="P23" s="208">
        <f t="shared" si="6"/>
        <v>1641.14988683</v>
      </c>
      <c r="Q23" s="198">
        <v>128.85</v>
      </c>
      <c r="R23" s="198">
        <f>M23</f>
        <v>26.08979</v>
      </c>
      <c r="S23" s="208">
        <f t="shared" si="7"/>
        <v>3361.6694414999997</v>
      </c>
      <c r="T23" s="207">
        <f t="shared" si="8"/>
        <v>128.85</v>
      </c>
      <c r="U23" s="198">
        <v>27.06</v>
      </c>
      <c r="V23" s="208">
        <f t="shared" si="9"/>
        <v>3486.6809999999996</v>
      </c>
      <c r="W23" s="198">
        <f>T23</f>
        <v>128.85</v>
      </c>
      <c r="X23" s="207">
        <f t="shared" si="13"/>
        <v>27.06</v>
      </c>
      <c r="Y23" s="208">
        <f t="shared" si="10"/>
        <v>3486.6809999999996</v>
      </c>
      <c r="Z23" s="207">
        <f t="shared" si="11"/>
        <v>128.85</v>
      </c>
      <c r="AA23" s="198">
        <v>28.39</v>
      </c>
      <c r="AB23" s="208">
        <f t="shared" si="12"/>
        <v>3658.0515</v>
      </c>
    </row>
    <row r="24" spans="1:29" ht="15" customHeight="1">
      <c r="A24" s="865"/>
      <c r="B24" s="32"/>
      <c r="C24" s="31"/>
      <c r="D24" s="31"/>
      <c r="E24" s="31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661"/>
    </row>
    <row r="25" spans="1:29" s="726" customFormat="1" ht="15" customHeight="1">
      <c r="A25" s="870">
        <v>2</v>
      </c>
      <c r="B25" s="745" t="s">
        <v>603</v>
      </c>
      <c r="C25" s="759"/>
      <c r="D25" s="759"/>
      <c r="E25" s="759"/>
      <c r="F25" s="52">
        <f>SUM(F26:F30)</f>
        <v>0</v>
      </c>
      <c r="G25" s="762"/>
      <c r="H25" s="52">
        <f>SUM(H26:H30)</f>
        <v>0</v>
      </c>
      <c r="I25" s="762"/>
      <c r="J25" s="762"/>
      <c r="K25" s="762"/>
      <c r="L25" s="762"/>
      <c r="M25" s="762"/>
      <c r="N25" s="762"/>
      <c r="O25" s="52">
        <f>SUM(O26:O30)</f>
        <v>0</v>
      </c>
      <c r="P25" s="52">
        <f>SUM(P26:P30)</f>
        <v>0</v>
      </c>
      <c r="Q25" s="52">
        <f>SUM(Q26:Q30)</f>
        <v>0</v>
      </c>
      <c r="R25" s="762"/>
      <c r="S25" s="52">
        <f>SUM(S26:S30)</f>
        <v>0</v>
      </c>
      <c r="T25" s="52">
        <f>SUM(T26:T30)</f>
        <v>0</v>
      </c>
      <c r="U25" s="762"/>
      <c r="V25" s="52">
        <f>SUM(V26:V30)</f>
        <v>0</v>
      </c>
      <c r="W25" s="52">
        <f>SUM(W26:W30)</f>
        <v>0</v>
      </c>
      <c r="X25" s="762"/>
      <c r="Y25" s="52">
        <f>SUM(Y26:Y30)</f>
        <v>0</v>
      </c>
      <c r="Z25" s="52">
        <f>SUM(Z26:Z30)</f>
        <v>0</v>
      </c>
      <c r="AA25" s="762"/>
      <c r="AB25" s="52">
        <f>SUM(AB26:AB30)</f>
        <v>0</v>
      </c>
      <c r="AC25" s="760"/>
    </row>
    <row r="26" spans="1:29" s="726" customFormat="1" ht="15" customHeight="1" hidden="1">
      <c r="A26" s="872" t="s">
        <v>282</v>
      </c>
      <c r="B26" s="761"/>
      <c r="C26" s="759"/>
      <c r="D26" s="759"/>
      <c r="E26" s="759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0"/>
    </row>
    <row r="27" spans="1:28" s="328" customFormat="1" ht="22.5">
      <c r="A27" s="861" t="str">
        <f>A$25&amp;"."&amp;ROW(A1)</f>
        <v>2.1</v>
      </c>
      <c r="B27" s="199"/>
      <c r="C27" s="246"/>
      <c r="D27" s="273"/>
      <c r="E27" s="61" t="str">
        <f>MID($B$25,1,24)</f>
        <v>Транспортирование стоков</v>
      </c>
      <c r="F27" s="198"/>
      <c r="G27" s="198"/>
      <c r="H27" s="208">
        <f>F27*G27</f>
        <v>0</v>
      </c>
      <c r="I27" s="198"/>
      <c r="J27" s="198"/>
      <c r="K27" s="208">
        <f>I27*J27</f>
        <v>0</v>
      </c>
      <c r="L27" s="198"/>
      <c r="M27" s="198"/>
      <c r="N27" s="208">
        <f>L27*M27</f>
        <v>0</v>
      </c>
      <c r="O27" s="208">
        <f>I27+L27</f>
        <v>0</v>
      </c>
      <c r="P27" s="208">
        <f>K27+N27</f>
        <v>0</v>
      </c>
      <c r="Q27" s="198"/>
      <c r="R27" s="198"/>
      <c r="S27" s="208">
        <f>Q27*R27</f>
        <v>0</v>
      </c>
      <c r="T27" s="207">
        <f>Q27</f>
        <v>0</v>
      </c>
      <c r="U27" s="198"/>
      <c r="V27" s="208">
        <f>T27*U27</f>
        <v>0</v>
      </c>
      <c r="W27" s="198"/>
      <c r="X27" s="207">
        <f>U27</f>
        <v>0</v>
      </c>
      <c r="Y27" s="208">
        <f>W27*X27</f>
        <v>0</v>
      </c>
      <c r="Z27" s="207">
        <f>W27</f>
        <v>0</v>
      </c>
      <c r="AA27" s="198"/>
      <c r="AB27" s="208">
        <f>Z27*AA27</f>
        <v>0</v>
      </c>
    </row>
    <row r="28" spans="1:28" s="328" customFormat="1" ht="22.5">
      <c r="A28" s="861" t="str">
        <f>A$25&amp;"."&amp;ROW(A2)</f>
        <v>2.2</v>
      </c>
      <c r="B28" s="199"/>
      <c r="C28" s="246"/>
      <c r="D28" s="273"/>
      <c r="E28" s="61" t="str">
        <f>MID($B$25,1,24)</f>
        <v>Транспортирование стоков</v>
      </c>
      <c r="F28" s="198"/>
      <c r="G28" s="198"/>
      <c r="H28" s="208">
        <f>F28*G28</f>
        <v>0</v>
      </c>
      <c r="I28" s="198"/>
      <c r="J28" s="198"/>
      <c r="K28" s="208">
        <f>I28*J28</f>
        <v>0</v>
      </c>
      <c r="L28" s="198"/>
      <c r="M28" s="198"/>
      <c r="N28" s="208">
        <f>L28*M28</f>
        <v>0</v>
      </c>
      <c r="O28" s="208">
        <f>I28+L28</f>
        <v>0</v>
      </c>
      <c r="P28" s="208">
        <f>K28+N28</f>
        <v>0</v>
      </c>
      <c r="Q28" s="198"/>
      <c r="R28" s="198"/>
      <c r="S28" s="208">
        <f>Q28*R28</f>
        <v>0</v>
      </c>
      <c r="T28" s="207">
        <f>Q28</f>
        <v>0</v>
      </c>
      <c r="U28" s="198"/>
      <c r="V28" s="208">
        <f>T28*U28</f>
        <v>0</v>
      </c>
      <c r="W28" s="198"/>
      <c r="X28" s="207">
        <f>U28</f>
        <v>0</v>
      </c>
      <c r="Y28" s="208">
        <f>W28*X28</f>
        <v>0</v>
      </c>
      <c r="Z28" s="207">
        <f>W28</f>
        <v>0</v>
      </c>
      <c r="AA28" s="198"/>
      <c r="AB28" s="208">
        <f>Z28*AA28</f>
        <v>0</v>
      </c>
    </row>
    <row r="29" spans="1:28" s="328" customFormat="1" ht="22.5">
      <c r="A29" s="861" t="str">
        <f>A$25&amp;"."&amp;ROW(A3)</f>
        <v>2.3</v>
      </c>
      <c r="B29" s="199"/>
      <c r="C29" s="246"/>
      <c r="D29" s="273"/>
      <c r="E29" s="61" t="str">
        <f>MID($B$25,1,24)</f>
        <v>Транспортирование стоков</v>
      </c>
      <c r="F29" s="198"/>
      <c r="G29" s="198"/>
      <c r="H29" s="208">
        <f>F29*G29</f>
        <v>0</v>
      </c>
      <c r="I29" s="198"/>
      <c r="J29" s="198"/>
      <c r="K29" s="208">
        <f>I29*J29</f>
        <v>0</v>
      </c>
      <c r="L29" s="198"/>
      <c r="M29" s="198"/>
      <c r="N29" s="208">
        <f>L29*M29</f>
        <v>0</v>
      </c>
      <c r="O29" s="208">
        <f>I29+L29</f>
        <v>0</v>
      </c>
      <c r="P29" s="208">
        <f>K29+N29</f>
        <v>0</v>
      </c>
      <c r="Q29" s="198"/>
      <c r="R29" s="198"/>
      <c r="S29" s="208">
        <f>Q29*R29</f>
        <v>0</v>
      </c>
      <c r="T29" s="207">
        <f>Q29</f>
        <v>0</v>
      </c>
      <c r="U29" s="198"/>
      <c r="V29" s="208">
        <f>T29*U29</f>
        <v>0</v>
      </c>
      <c r="W29" s="198"/>
      <c r="X29" s="207">
        <f>U29</f>
        <v>0</v>
      </c>
      <c r="Y29" s="208">
        <f>W29*X29</f>
        <v>0</v>
      </c>
      <c r="Z29" s="207">
        <f>W29</f>
        <v>0</v>
      </c>
      <c r="AA29" s="198"/>
      <c r="AB29" s="208">
        <f>Z29*AA29</f>
        <v>0</v>
      </c>
    </row>
    <row r="30" spans="1:29" ht="15" customHeight="1">
      <c r="A30" s="865"/>
      <c r="B30" s="32"/>
      <c r="C30" s="31"/>
      <c r="D30" s="31"/>
      <c r="E30" s="3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661"/>
    </row>
    <row r="31" spans="1:29" s="726" customFormat="1" ht="15" customHeight="1">
      <c r="A31" s="870">
        <v>3</v>
      </c>
      <c r="B31" s="745" t="s">
        <v>551</v>
      </c>
      <c r="C31" s="759"/>
      <c r="D31" s="759"/>
      <c r="E31" s="759"/>
      <c r="F31" s="52">
        <f>SUM(F32:F36)</f>
        <v>0</v>
      </c>
      <c r="G31" s="762"/>
      <c r="H31" s="52">
        <f>SUM(H32:H36)</f>
        <v>0</v>
      </c>
      <c r="I31" s="762"/>
      <c r="J31" s="762"/>
      <c r="K31" s="762"/>
      <c r="L31" s="762"/>
      <c r="M31" s="762"/>
      <c r="N31" s="762"/>
      <c r="O31" s="52">
        <f>SUM(O32:O36)</f>
        <v>0</v>
      </c>
      <c r="P31" s="52">
        <f>SUM(P32:P36)</f>
        <v>0</v>
      </c>
      <c r="Q31" s="52">
        <f>SUM(Q32:Q36)</f>
        <v>0</v>
      </c>
      <c r="R31" s="762"/>
      <c r="S31" s="52">
        <f>SUM(S32:S36)</f>
        <v>0</v>
      </c>
      <c r="T31" s="52">
        <f>SUM(T32:T36)</f>
        <v>0</v>
      </c>
      <c r="U31" s="762"/>
      <c r="V31" s="52">
        <f>SUM(V32:V36)</f>
        <v>0</v>
      </c>
      <c r="W31" s="52">
        <f>SUM(W32:W36)</f>
        <v>0</v>
      </c>
      <c r="X31" s="762"/>
      <c r="Y31" s="52">
        <f>SUM(Y32:Y36)</f>
        <v>0</v>
      </c>
      <c r="Z31" s="52">
        <f>SUM(Z32:Z36)</f>
        <v>0</v>
      </c>
      <c r="AA31" s="762"/>
      <c r="AB31" s="52">
        <f>SUM(AB32:AB36)</f>
        <v>0</v>
      </c>
      <c r="AC31" s="760"/>
    </row>
    <row r="32" spans="1:29" s="726" customFormat="1" ht="15" customHeight="1" hidden="1">
      <c r="A32" s="872" t="s">
        <v>200</v>
      </c>
      <c r="B32" s="761"/>
      <c r="C32" s="759"/>
      <c r="D32" s="759"/>
      <c r="E32" s="759"/>
      <c r="F32" s="763"/>
      <c r="G32" s="763"/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0"/>
    </row>
    <row r="33" spans="1:28" s="328" customFormat="1" ht="15">
      <c r="A33" s="861" t="str">
        <f>A$31&amp;"."&amp;ROW(A1)</f>
        <v>3.1</v>
      </c>
      <c r="B33" s="199"/>
      <c r="C33" s="246"/>
      <c r="D33" s="273"/>
      <c r="E33" s="61" t="str">
        <f>MID($B$31,1,17)</f>
        <v>Утилизация осадка</v>
      </c>
      <c r="F33" s="198"/>
      <c r="G33" s="198"/>
      <c r="H33" s="208">
        <f>F33*G33</f>
        <v>0</v>
      </c>
      <c r="I33" s="198"/>
      <c r="J33" s="198"/>
      <c r="K33" s="208">
        <f>I33*J33</f>
        <v>0</v>
      </c>
      <c r="L33" s="198"/>
      <c r="M33" s="198"/>
      <c r="N33" s="208">
        <f>L33*M33</f>
        <v>0</v>
      </c>
      <c r="O33" s="208">
        <f>I33+L33</f>
        <v>0</v>
      </c>
      <c r="P33" s="208">
        <f>K33+N33</f>
        <v>0</v>
      </c>
      <c r="Q33" s="198"/>
      <c r="R33" s="198"/>
      <c r="S33" s="208">
        <f>Q33*R33</f>
        <v>0</v>
      </c>
      <c r="T33" s="207">
        <f>Q33</f>
        <v>0</v>
      </c>
      <c r="U33" s="198"/>
      <c r="V33" s="208">
        <f>T33*U33</f>
        <v>0</v>
      </c>
      <c r="W33" s="198"/>
      <c r="X33" s="207">
        <f>U33</f>
        <v>0</v>
      </c>
      <c r="Y33" s="208">
        <f>W33*X33</f>
        <v>0</v>
      </c>
      <c r="Z33" s="207">
        <f>W33</f>
        <v>0</v>
      </c>
      <c r="AA33" s="198"/>
      <c r="AB33" s="208">
        <f>Z33*AA33</f>
        <v>0</v>
      </c>
    </row>
    <row r="34" spans="1:28" s="328" customFormat="1" ht="15">
      <c r="A34" s="861" t="str">
        <f>A$31&amp;"."&amp;ROW(A2)</f>
        <v>3.2</v>
      </c>
      <c r="B34" s="199"/>
      <c r="C34" s="246"/>
      <c r="D34" s="273"/>
      <c r="E34" s="61" t="str">
        <f>MID($B$31,1,17)</f>
        <v>Утилизация осадка</v>
      </c>
      <c r="F34" s="198"/>
      <c r="G34" s="198"/>
      <c r="H34" s="208">
        <f>F34*G34</f>
        <v>0</v>
      </c>
      <c r="I34" s="198"/>
      <c r="J34" s="198"/>
      <c r="K34" s="208">
        <f>I34*J34</f>
        <v>0</v>
      </c>
      <c r="L34" s="198"/>
      <c r="M34" s="198"/>
      <c r="N34" s="208">
        <f>L34*M34</f>
        <v>0</v>
      </c>
      <c r="O34" s="208">
        <f>I34+L34</f>
        <v>0</v>
      </c>
      <c r="P34" s="208">
        <f>K34+N34</f>
        <v>0</v>
      </c>
      <c r="Q34" s="198"/>
      <c r="R34" s="198"/>
      <c r="S34" s="208">
        <f>Q34*R34</f>
        <v>0</v>
      </c>
      <c r="T34" s="207">
        <f>Q34</f>
        <v>0</v>
      </c>
      <c r="U34" s="198"/>
      <c r="V34" s="208">
        <f>T34*U34</f>
        <v>0</v>
      </c>
      <c r="W34" s="198"/>
      <c r="X34" s="207">
        <f>U34</f>
        <v>0</v>
      </c>
      <c r="Y34" s="208">
        <f>W34*X34</f>
        <v>0</v>
      </c>
      <c r="Z34" s="207">
        <f>W34</f>
        <v>0</v>
      </c>
      <c r="AA34" s="198"/>
      <c r="AB34" s="208">
        <f>Z34*AA34</f>
        <v>0</v>
      </c>
    </row>
    <row r="35" spans="1:28" s="328" customFormat="1" ht="15">
      <c r="A35" s="861" t="str">
        <f>A$31&amp;"."&amp;ROW(A3)</f>
        <v>3.3</v>
      </c>
      <c r="B35" s="199"/>
      <c r="C35" s="246"/>
      <c r="D35" s="273"/>
      <c r="E35" s="61" t="str">
        <f>MID($B$31,1,17)</f>
        <v>Утилизация осадка</v>
      </c>
      <c r="F35" s="198"/>
      <c r="G35" s="198"/>
      <c r="H35" s="208">
        <f>F35*G35</f>
        <v>0</v>
      </c>
      <c r="I35" s="198"/>
      <c r="J35" s="198"/>
      <c r="K35" s="208">
        <f>I35*J35</f>
        <v>0</v>
      </c>
      <c r="L35" s="198"/>
      <c r="M35" s="198"/>
      <c r="N35" s="208">
        <f>L35*M35</f>
        <v>0</v>
      </c>
      <c r="O35" s="208">
        <f>I35+L35</f>
        <v>0</v>
      </c>
      <c r="P35" s="208">
        <f>K35+N35</f>
        <v>0</v>
      </c>
      <c r="Q35" s="198"/>
      <c r="R35" s="198"/>
      <c r="S35" s="208">
        <f>Q35*R35</f>
        <v>0</v>
      </c>
      <c r="T35" s="207">
        <f>Q35</f>
        <v>0</v>
      </c>
      <c r="U35" s="198"/>
      <c r="V35" s="208">
        <f>T35*U35</f>
        <v>0</v>
      </c>
      <c r="W35" s="198"/>
      <c r="X35" s="207">
        <f>U35</f>
        <v>0</v>
      </c>
      <c r="Y35" s="208">
        <f>W35*X35</f>
        <v>0</v>
      </c>
      <c r="Z35" s="207">
        <f>W35</f>
        <v>0</v>
      </c>
      <c r="AA35" s="198"/>
      <c r="AB35" s="208">
        <f>Z35*AA35</f>
        <v>0</v>
      </c>
    </row>
    <row r="36" spans="1:29" ht="15" customHeight="1">
      <c r="A36" s="31"/>
      <c r="B36" s="32"/>
      <c r="C36" s="31"/>
      <c r="D36" s="31"/>
      <c r="E36" s="3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661"/>
    </row>
    <row r="37" spans="1:29" s="722" customFormat="1" ht="15" customHeight="1">
      <c r="A37" s="702"/>
      <c r="B37" s="745" t="s">
        <v>287</v>
      </c>
      <c r="C37" s="764"/>
      <c r="D37" s="702"/>
      <c r="E37" s="703"/>
      <c r="F37" s="52">
        <f>F12+F25+F31</f>
        <v>90</v>
      </c>
      <c r="G37" s="704"/>
      <c r="H37" s="52">
        <f>H12+H25+H31</f>
        <v>1926.9</v>
      </c>
      <c r="I37" s="704"/>
      <c r="J37" s="704"/>
      <c r="K37" s="704"/>
      <c r="L37" s="704"/>
      <c r="M37" s="704"/>
      <c r="N37" s="704"/>
      <c r="O37" s="52">
        <f>O12+O25+O31</f>
        <v>66.217</v>
      </c>
      <c r="P37" s="52">
        <f>P12+P25+P31</f>
        <v>1641.14988683</v>
      </c>
      <c r="Q37" s="52">
        <f>Q12+Q25+Q31</f>
        <v>128.85</v>
      </c>
      <c r="R37" s="704"/>
      <c r="S37" s="52">
        <f>S12+S25+S31</f>
        <v>3361.6694414999997</v>
      </c>
      <c r="T37" s="52">
        <f>T12+T25+T31</f>
        <v>128.85</v>
      </c>
      <c r="U37" s="704"/>
      <c r="V37" s="52">
        <f>V12+V25+V31</f>
        <v>3486.6809999999996</v>
      </c>
      <c r="W37" s="52">
        <f>W12+W25+W31</f>
        <v>128.85</v>
      </c>
      <c r="X37" s="704"/>
      <c r="Y37" s="52">
        <f>Y12+Y25+Y31</f>
        <v>3486.6809999999996</v>
      </c>
      <c r="Z37" s="52">
        <f>Z12+Z25+Z31</f>
        <v>128.85</v>
      </c>
      <c r="AA37" s="704"/>
      <c r="AB37" s="52">
        <f>AB12+AB25+AB31</f>
        <v>3658.0515</v>
      </c>
      <c r="AC37" s="728"/>
    </row>
    <row r="38" spans="1:14" s="738" customFormat="1" ht="3" customHeight="1">
      <c r="A38" s="7"/>
      <c r="B38" s="8"/>
      <c r="C38" s="8"/>
      <c r="D38" s="8"/>
      <c r="E38" s="134"/>
      <c r="F38" s="10"/>
      <c r="G38" s="10"/>
      <c r="H38" s="11"/>
      <c r="I38" s="11"/>
      <c r="J38" s="11"/>
      <c r="K38" s="11"/>
      <c r="L38" s="11"/>
      <c r="M38" s="11"/>
      <c r="N38" s="38"/>
    </row>
    <row r="39" spans="1:14" s="738" customFormat="1" ht="3" customHeight="1">
      <c r="A39" s="752"/>
      <c r="B39" s="753"/>
      <c r="C39" s="753"/>
      <c r="D39" s="753"/>
      <c r="E39" s="753"/>
      <c r="F39" s="754"/>
      <c r="G39" s="754"/>
      <c r="H39" s="15"/>
      <c r="I39" s="15"/>
      <c r="J39" s="15"/>
      <c r="K39" s="15"/>
      <c r="L39" s="15"/>
      <c r="M39" s="15"/>
      <c r="N39" s="133"/>
    </row>
    <row r="40" spans="1:30" ht="14.25" customHeight="1">
      <c r="A40" s="658"/>
      <c r="B40" s="658"/>
      <c r="C40" s="661"/>
      <c r="D40" s="661"/>
      <c r="E40" s="699"/>
      <c r="F40" s="661"/>
      <c r="G40" s="661"/>
      <c r="H40" s="661"/>
      <c r="I40" s="661"/>
      <c r="J40" s="661"/>
      <c r="K40" s="661"/>
      <c r="L40" s="661"/>
      <c r="M40" s="661"/>
      <c r="N40" s="661"/>
      <c r="O40" s="723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D40" s="730"/>
    </row>
    <row r="41" spans="1:30" ht="14.25" customHeight="1">
      <c r="A41" s="674" t="s">
        <v>299</v>
      </c>
      <c r="B41" s="658"/>
      <c r="C41" s="661"/>
      <c r="D41" s="661"/>
      <c r="E41" s="699"/>
      <c r="F41" s="661"/>
      <c r="G41" s="661"/>
      <c r="H41" s="661"/>
      <c r="I41" s="661"/>
      <c r="J41" s="661"/>
      <c r="K41" s="661"/>
      <c r="L41" s="661"/>
      <c r="M41" s="661"/>
      <c r="N41" s="661"/>
      <c r="O41" s="723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D41" s="730"/>
    </row>
    <row r="42" spans="1:31" ht="11.25">
      <c r="A42" s="658"/>
      <c r="AD42" s="730"/>
      <c r="AE42" s="722"/>
    </row>
    <row r="43" spans="1:28" ht="11.25">
      <c r="A43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</row>
    <row r="44" spans="1:2" ht="15">
      <c r="A44" s="328"/>
      <c r="B44" s="977" t="s">
        <v>196</v>
      </c>
    </row>
    <row r="45" ht="11.25" collapsed="1"/>
    <row r="55" spans="4:5" ht="15">
      <c r="D55" s="733"/>
      <c r="E55" s="765"/>
    </row>
  </sheetData>
  <sheetProtection password="CF72" sheet="1" objects="1" scenarios="1" formatColumns="0"/>
  <mergeCells count="21">
    <mergeCell ref="Q8:S8"/>
    <mergeCell ref="F8:H8"/>
    <mergeCell ref="T8:V8"/>
    <mergeCell ref="L8:N8"/>
    <mergeCell ref="W8:Y8"/>
    <mergeCell ref="I7:P7"/>
    <mergeCell ref="W6:AB6"/>
    <mergeCell ref="Q6:V6"/>
    <mergeCell ref="W7:Y7"/>
    <mergeCell ref="Z7:AB7"/>
    <mergeCell ref="I8:K8"/>
    <mergeCell ref="F7:H7"/>
    <mergeCell ref="Q7:S7"/>
    <mergeCell ref="O8:P8"/>
    <mergeCell ref="Z8:AB8"/>
    <mergeCell ref="T7:V7"/>
    <mergeCell ref="A6:A10"/>
    <mergeCell ref="B6:B10"/>
    <mergeCell ref="C6:C10"/>
    <mergeCell ref="D6:D10"/>
    <mergeCell ref="F6:P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4:B23 D27:E29 B27:B29 D33:E35 B33:B35 D14:E23">
      <formula1>900</formula1>
    </dataValidation>
    <dataValidation type="decimal" allowBlank="1" showErrorMessage="1" errorTitle="Ошибка" error="Допускается ввод только неотрицательных чисел!" sqref="T14:U23 L14:M23 I14:J23 T27:U29 W27:X29 AA14:AA23 Q33:R35 L27:M29 Q14:R23 I27:J29 F27:G29 F14:G23 Q27:R29 T33:U35 AA27:AA29 L33:M35 AA33:AA35 I33:J35 F33:G35 W14:X23 W33:X35">
      <formula1>0</formula1>
      <formula2>9.99999999999999E+23</formula2>
    </dataValidation>
    <dataValidation type="date" allowBlank="1" showInputMessage="1" showErrorMessage="1" prompt="Для выбора выполните двойной щелчок левой клавиши мыши по ячейке." error="Введите дату в формате ДД.ММ.ГГГГ!" sqref="C14:C23 C27:C29 C33:C35">
      <formula1>32874</formula1>
      <formula2>73051</formula2>
    </dataValidation>
  </dataValidations>
  <printOptions/>
  <pageMargins left="0.25" right="0.25" top="0.75" bottom="0.75" header="0.3" footer="0.3"/>
  <pageSetup fitToWidth="0"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2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28" customWidth="1"/>
    <col min="2" max="2" width="25.57421875" style="328" customWidth="1"/>
    <col min="3" max="6" width="13.57421875" style="328" customWidth="1"/>
    <col min="7" max="11" width="16.00390625" style="328" customWidth="1"/>
    <col min="12" max="16384" width="9.140625" style="328" customWidth="1"/>
  </cols>
  <sheetData>
    <row r="2" spans="1:11" s="341" customFormat="1" ht="15">
      <c r="A2" s="766" t="s">
        <v>559</v>
      </c>
      <c r="B2" s="766"/>
      <c r="C2" s="766"/>
      <c r="D2" s="766"/>
      <c r="E2" s="766"/>
      <c r="F2" s="767"/>
      <c r="G2" s="767"/>
      <c r="H2" s="767"/>
      <c r="I2" s="768"/>
      <c r="J2" s="768"/>
      <c r="K2" s="768"/>
    </row>
    <row r="3" spans="1:11" s="341" customFormat="1" ht="15">
      <c r="A3" s="463" t="str">
        <f>Титульный!$B$10</f>
        <v>ООО "Дирекция Голицыно-3"</v>
      </c>
      <c r="B3" s="769"/>
      <c r="C3" s="769"/>
      <c r="D3" s="769"/>
      <c r="E3" s="769"/>
      <c r="F3" s="770"/>
      <c r="G3" s="770"/>
      <c r="H3" s="770"/>
      <c r="I3" s="768"/>
      <c r="J3" s="768"/>
      <c r="K3" s="768"/>
    </row>
    <row r="4" spans="1:11" s="341" customFormat="1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771"/>
      <c r="C4" s="771"/>
      <c r="D4" s="771"/>
      <c r="E4" s="771"/>
      <c r="F4" s="771"/>
      <c r="G4" s="772"/>
      <c r="H4" s="772"/>
      <c r="I4" s="771"/>
      <c r="J4" s="772"/>
      <c r="K4" s="771"/>
    </row>
    <row r="5" spans="1:11" s="341" customFormat="1" ht="15">
      <c r="A5" s="465"/>
      <c r="B5" s="771"/>
      <c r="C5" s="771"/>
      <c r="D5" s="771"/>
      <c r="E5" s="771"/>
      <c r="F5" s="771"/>
      <c r="G5" s="772"/>
      <c r="H5" s="772"/>
      <c r="I5" s="771"/>
      <c r="J5" s="772"/>
      <c r="K5" s="771"/>
    </row>
    <row r="6" spans="1:11" s="341" customFormat="1" ht="24" customHeight="1">
      <c r="A6" s="1560" t="s">
        <v>212</v>
      </c>
      <c r="B6" s="1560" t="s">
        <v>450</v>
      </c>
      <c r="C6" s="1560" t="s">
        <v>451</v>
      </c>
      <c r="D6" s="1560" t="s">
        <v>452</v>
      </c>
      <c r="E6" s="1560" t="s">
        <v>453</v>
      </c>
      <c r="F6" s="1560" t="s">
        <v>454</v>
      </c>
      <c r="G6" s="1558" t="s">
        <v>392</v>
      </c>
      <c r="H6" s="1558"/>
      <c r="I6" s="1558"/>
      <c r="J6" s="1558"/>
      <c r="K6" s="1559"/>
    </row>
    <row r="7" spans="1:11" s="341" customFormat="1" ht="63" customHeight="1">
      <c r="A7" s="1560"/>
      <c r="B7" s="1560"/>
      <c r="C7" s="1560"/>
      <c r="D7" s="1560"/>
      <c r="E7" s="1560"/>
      <c r="F7" s="1560"/>
      <c r="G7" s="773" t="s">
        <v>395</v>
      </c>
      <c r="H7" s="916" t="s">
        <v>396</v>
      </c>
      <c r="I7" s="916" t="s">
        <v>397</v>
      </c>
      <c r="J7" s="916" t="s">
        <v>398</v>
      </c>
      <c r="K7" s="916" t="s">
        <v>399</v>
      </c>
    </row>
    <row r="8" spans="1:11" s="341" customFormat="1" ht="21" customHeight="1">
      <c r="A8" s="1561"/>
      <c r="B8" s="1561"/>
      <c r="C8" s="916" t="s">
        <v>455</v>
      </c>
      <c r="D8" s="916" t="s">
        <v>30</v>
      </c>
      <c r="E8" s="916" t="s">
        <v>20</v>
      </c>
      <c r="F8" s="916" t="s">
        <v>30</v>
      </c>
      <c r="G8" s="773" t="s">
        <v>30</v>
      </c>
      <c r="H8" s="916" t="s">
        <v>30</v>
      </c>
      <c r="I8" s="916" t="s">
        <v>30</v>
      </c>
      <c r="J8" s="916" t="s">
        <v>30</v>
      </c>
      <c r="K8" s="916" t="s">
        <v>30</v>
      </c>
    </row>
    <row r="9" spans="1:11" s="576" customFormat="1" ht="1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311">
        <v>7</v>
      </c>
      <c r="H9" s="69">
        <v>8</v>
      </c>
      <c r="I9" s="69">
        <v>9</v>
      </c>
      <c r="J9" s="69">
        <v>10</v>
      </c>
      <c r="K9" s="69">
        <v>11</v>
      </c>
    </row>
    <row r="10" spans="1:11" s="341" customFormat="1" ht="15">
      <c r="A10" s="873">
        <f>ROW(A1)</f>
        <v>1</v>
      </c>
      <c r="B10" s="780"/>
      <c r="C10" s="781"/>
      <c r="D10" s="781"/>
      <c r="E10" s="782"/>
      <c r="F10" s="774">
        <f>D10*E10/100</f>
        <v>0</v>
      </c>
      <c r="G10" s="783"/>
      <c r="H10" s="893">
        <f>I10</f>
        <v>0</v>
      </c>
      <c r="I10" s="784"/>
      <c r="J10" s="784"/>
      <c r="K10" s="784"/>
    </row>
    <row r="11" spans="1:11" s="341" customFormat="1" ht="15">
      <c r="A11" s="873">
        <f>ROW(A2)</f>
        <v>2</v>
      </c>
      <c r="B11" s="780"/>
      <c r="C11" s="781"/>
      <c r="D11" s="781"/>
      <c r="E11" s="782"/>
      <c r="F11" s="774">
        <f>D11*E11/100</f>
        <v>0</v>
      </c>
      <c r="G11" s="783"/>
      <c r="H11" s="893">
        <f>I11</f>
        <v>0</v>
      </c>
      <c r="I11" s="784"/>
      <c r="J11" s="784"/>
      <c r="K11" s="784"/>
    </row>
    <row r="12" spans="1:11" s="341" customFormat="1" ht="15">
      <c r="A12" s="873">
        <f>ROW(A3)</f>
        <v>3</v>
      </c>
      <c r="B12" s="780"/>
      <c r="C12" s="781"/>
      <c r="D12" s="781"/>
      <c r="E12" s="782"/>
      <c r="F12" s="774">
        <f>D12*E12/100</f>
        <v>0</v>
      </c>
      <c r="G12" s="783"/>
      <c r="H12" s="893">
        <f>I12</f>
        <v>0</v>
      </c>
      <c r="I12" s="784"/>
      <c r="J12" s="784"/>
      <c r="K12" s="784"/>
    </row>
    <row r="13" spans="1:11" s="341" customFormat="1" ht="15">
      <c r="A13" s="873">
        <f>ROW(A4)</f>
        <v>4</v>
      </c>
      <c r="B13" s="780"/>
      <c r="C13" s="781"/>
      <c r="D13" s="781"/>
      <c r="E13" s="782"/>
      <c r="F13" s="774">
        <f>D13*E13/100</f>
        <v>0</v>
      </c>
      <c r="G13" s="783"/>
      <c r="H13" s="893">
        <f>I13</f>
        <v>0</v>
      </c>
      <c r="I13" s="784"/>
      <c r="J13" s="784"/>
      <c r="K13" s="784"/>
    </row>
    <row r="14" spans="1:11" s="341" customFormat="1" ht="15">
      <c r="A14" s="70"/>
      <c r="B14" s="71" t="s">
        <v>696</v>
      </c>
      <c r="C14" s="72"/>
      <c r="D14" s="72"/>
      <c r="E14" s="72"/>
      <c r="F14" s="72"/>
      <c r="G14" s="312"/>
      <c r="H14" s="72"/>
      <c r="I14" s="72"/>
      <c r="J14" s="72"/>
      <c r="K14" s="72"/>
    </row>
    <row r="15" spans="1:11" s="341" customFormat="1" ht="15">
      <c r="A15" s="313"/>
      <c r="B15" s="314" t="s">
        <v>287</v>
      </c>
      <c r="C15" s="774">
        <f>SUM(C10:C14)</f>
        <v>0</v>
      </c>
      <c r="D15" s="774">
        <f>SUM(D10:D14)</f>
        <v>0</v>
      </c>
      <c r="E15" s="313"/>
      <c r="F15" s="774">
        <f aca="true" t="shared" si="0" ref="F15:K15">SUM(F10:F14)</f>
        <v>0</v>
      </c>
      <c r="G15" s="775">
        <f t="shared" si="0"/>
        <v>0</v>
      </c>
      <c r="H15" s="774">
        <f t="shared" si="0"/>
        <v>0</v>
      </c>
      <c r="I15" s="774">
        <f t="shared" si="0"/>
        <v>0</v>
      </c>
      <c r="J15" s="774">
        <f t="shared" si="0"/>
        <v>0</v>
      </c>
      <c r="K15" s="774">
        <f t="shared" si="0"/>
        <v>0</v>
      </c>
    </row>
    <row r="16" spans="1:11" s="341" customFormat="1" ht="15">
      <c r="A16" s="74"/>
      <c r="B16" s="75"/>
      <c r="C16" s="75"/>
      <c r="D16" s="75"/>
      <c r="E16" s="76"/>
      <c r="F16" s="77"/>
      <c r="G16" s="77"/>
      <c r="H16" s="78"/>
      <c r="I16" s="78"/>
      <c r="J16" s="78"/>
      <c r="K16" s="78"/>
    </row>
    <row r="17" spans="1:11" s="341" customFormat="1" ht="15">
      <c r="A17" s="776"/>
      <c r="B17" s="777"/>
      <c r="C17" s="777"/>
      <c r="D17" s="777"/>
      <c r="E17" s="76"/>
      <c r="F17" s="778"/>
      <c r="G17" s="778"/>
      <c r="H17" s="80"/>
      <c r="I17" s="80"/>
      <c r="J17" s="80"/>
      <c r="K17" s="80"/>
    </row>
    <row r="18" spans="1:11" s="341" customFormat="1" ht="15">
      <c r="A18" s="779"/>
      <c r="B18" s="779"/>
      <c r="C18" s="779"/>
      <c r="D18" s="779"/>
      <c r="E18" s="779"/>
      <c r="F18" s="779"/>
      <c r="G18" s="779"/>
      <c r="H18" s="779"/>
      <c r="I18" s="779"/>
      <c r="J18" s="779"/>
      <c r="K18" s="779"/>
    </row>
    <row r="19" spans="1:11" s="341" customFormat="1" ht="15">
      <c r="A19" s="686" t="s">
        <v>299</v>
      </c>
      <c r="B19" s="779"/>
      <c r="C19" s="779"/>
      <c r="D19" s="779"/>
      <c r="E19" s="779"/>
      <c r="F19" s="779"/>
      <c r="G19" s="779"/>
      <c r="H19" s="779"/>
      <c r="I19" s="779"/>
      <c r="J19" s="779"/>
      <c r="K19" s="779"/>
    </row>
    <row r="20" spans="1:11" s="341" customFormat="1" ht="15">
      <c r="A20" s="687"/>
      <c r="B20" s="779"/>
      <c r="C20" s="779"/>
      <c r="D20" s="779"/>
      <c r="E20" s="779"/>
      <c r="F20" s="779"/>
      <c r="G20" s="779"/>
      <c r="H20" s="779"/>
      <c r="I20" s="779"/>
      <c r="J20" s="779"/>
      <c r="K20" s="779"/>
    </row>
    <row r="21" spans="1:11" s="341" customFormat="1" ht="15">
      <c r="A21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21" s="665"/>
      <c r="C21" s="779"/>
      <c r="D21" s="779"/>
      <c r="E21" s="779"/>
      <c r="F21" s="779"/>
      <c r="G21" s="779"/>
      <c r="H21" s="779"/>
      <c r="I21" s="779"/>
      <c r="J21" s="779"/>
      <c r="K21" s="779"/>
    </row>
    <row r="22" spans="1:11" s="341" customFormat="1" ht="15">
      <c r="A22" s="328"/>
      <c r="B22" s="977" t="s">
        <v>196</v>
      </c>
      <c r="C22" s="779"/>
      <c r="D22" s="779"/>
      <c r="E22" s="779"/>
      <c r="F22" s="779"/>
      <c r="G22" s="779"/>
      <c r="H22" s="779"/>
      <c r="I22" s="779"/>
      <c r="J22" s="779"/>
      <c r="K22" s="779"/>
    </row>
  </sheetData>
  <sheetProtection password="CF72" sheet="1" objects="1" scenarios="1"/>
  <mergeCells count="7">
    <mergeCell ref="G6:K6"/>
    <mergeCell ref="A6:A8"/>
    <mergeCell ref="B6:B8"/>
    <mergeCell ref="C6:C7"/>
    <mergeCell ref="D6:D7"/>
    <mergeCell ref="E6:E7"/>
    <mergeCell ref="F6:F7"/>
  </mergeCells>
  <dataValidations count="2">
    <dataValidation type="decimal" allowBlank="1" showErrorMessage="1" errorTitle="Ошибка" error="Допускается ввод только неотрицательных чисел!" sqref="C10:E13 G10:K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:B13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S25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.421875" style="657" customWidth="1"/>
    <col min="2" max="2" width="28.57421875" style="657" customWidth="1"/>
    <col min="3" max="3" width="11.140625" style="657" customWidth="1"/>
    <col min="4" max="4" width="11.8515625" style="657" customWidth="1"/>
    <col min="5" max="10" width="10.57421875" style="657" customWidth="1"/>
    <col min="11" max="11" width="12.57421875" style="657" customWidth="1"/>
    <col min="12" max="12" width="12.140625" style="657" customWidth="1"/>
    <col min="13" max="13" width="12.57421875" style="657" customWidth="1"/>
    <col min="14" max="14" width="15.421875" style="657" customWidth="1"/>
    <col min="15" max="15" width="12.00390625" style="657" customWidth="1"/>
    <col min="16" max="16" width="11.421875" style="657" customWidth="1"/>
    <col min="17" max="17" width="15.421875" style="657" customWidth="1"/>
    <col min="18" max="18" width="13.57421875" style="657" customWidth="1"/>
    <col min="19" max="19" width="12.57421875" style="657" customWidth="1"/>
    <col min="20" max="16384" width="9.140625" style="657" customWidth="1"/>
  </cols>
  <sheetData>
    <row r="1" spans="1:8" ht="11.25">
      <c r="A1" s="661"/>
      <c r="B1" s="661"/>
      <c r="C1" s="661"/>
      <c r="D1" s="661"/>
      <c r="E1" s="661"/>
      <c r="F1" s="661"/>
      <c r="G1" s="661"/>
      <c r="H1" s="661"/>
    </row>
    <row r="2" spans="1:18" s="300" customFormat="1" ht="47.25" customHeight="1">
      <c r="A2" s="1562" t="s">
        <v>668</v>
      </c>
      <c r="B2" s="1562"/>
      <c r="C2" s="1562"/>
      <c r="D2" s="1562"/>
      <c r="E2" s="1562"/>
      <c r="F2" s="1562"/>
      <c r="G2" s="1562"/>
      <c r="H2" s="1562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300" customFormat="1" ht="15">
      <c r="A3" s="463" t="str">
        <f>Титульный!$B$10</f>
        <v>ООО "Дирекция Голицыно-3"</v>
      </c>
      <c r="B3" s="302"/>
      <c r="C3" s="302"/>
      <c r="D3" s="302"/>
      <c r="E3" s="302"/>
      <c r="F3" s="302"/>
      <c r="G3" s="302"/>
      <c r="H3" s="302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s="300" customFormat="1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04"/>
      <c r="C4" s="304"/>
      <c r="D4" s="304"/>
      <c r="E4" s="304"/>
      <c r="F4" s="304"/>
      <c r="G4" s="304"/>
      <c r="H4" s="304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1:19" ht="16.5" customHeight="1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785"/>
      <c r="P5" s="785"/>
      <c r="Q5" s="785"/>
      <c r="R5" s="785"/>
      <c r="S5" s="661"/>
    </row>
    <row r="6" spans="1:19" ht="26.25" customHeight="1">
      <c r="A6" s="1519" t="s">
        <v>212</v>
      </c>
      <c r="B6" s="1519" t="s">
        <v>645</v>
      </c>
      <c r="C6" s="1557" t="s">
        <v>646</v>
      </c>
      <c r="D6" s="1519"/>
      <c r="E6" s="1519" t="s">
        <v>647</v>
      </c>
      <c r="F6" s="1519"/>
      <c r="G6" s="1519"/>
      <c r="H6" s="1519"/>
      <c r="I6" s="1519"/>
      <c r="J6" s="1519"/>
      <c r="K6" s="1519" t="s">
        <v>648</v>
      </c>
      <c r="L6" s="1519" t="s">
        <v>649</v>
      </c>
      <c r="M6" s="1519" t="s">
        <v>650</v>
      </c>
      <c r="N6" s="1519" t="s">
        <v>651</v>
      </c>
      <c r="O6" s="1520"/>
      <c r="P6" s="1520"/>
      <c r="Q6" s="1520"/>
      <c r="R6" s="1557" t="s">
        <v>652</v>
      </c>
      <c r="S6" s="1519" t="s">
        <v>653</v>
      </c>
    </row>
    <row r="7" spans="1:19" ht="15" customHeight="1">
      <c r="A7" s="1519"/>
      <c r="B7" s="1519"/>
      <c r="C7" s="1519"/>
      <c r="D7" s="1519"/>
      <c r="E7" s="1519" t="s">
        <v>654</v>
      </c>
      <c r="F7" s="1519"/>
      <c r="G7" s="1519"/>
      <c r="H7" s="1519"/>
      <c r="I7" s="1519"/>
      <c r="J7" s="1519"/>
      <c r="K7" s="1520"/>
      <c r="L7" s="1519"/>
      <c r="M7" s="1520"/>
      <c r="N7" s="1519" t="s">
        <v>655</v>
      </c>
      <c r="O7" s="1519" t="s">
        <v>656</v>
      </c>
      <c r="P7" s="1519"/>
      <c r="Q7" s="1519" t="s">
        <v>657</v>
      </c>
      <c r="R7" s="1519"/>
      <c r="S7" s="1519"/>
    </row>
    <row r="8" spans="1:19" ht="15" customHeight="1">
      <c r="A8" s="1519"/>
      <c r="B8" s="1519"/>
      <c r="C8" s="1519"/>
      <c r="D8" s="1519"/>
      <c r="E8" s="1519" t="s">
        <v>315</v>
      </c>
      <c r="F8" s="1519" t="s">
        <v>658</v>
      </c>
      <c r="G8" s="1520"/>
      <c r="H8" s="1520"/>
      <c r="I8" s="1520"/>
      <c r="J8" s="1520"/>
      <c r="K8" s="1520"/>
      <c r="L8" s="1519"/>
      <c r="M8" s="1520"/>
      <c r="N8" s="1520"/>
      <c r="O8" s="1519"/>
      <c r="P8" s="1519"/>
      <c r="Q8" s="1520"/>
      <c r="R8" s="1519"/>
      <c r="S8" s="1519"/>
    </row>
    <row r="9" spans="1:19" ht="45.75" customHeight="1">
      <c r="A9" s="1520"/>
      <c r="B9" s="1520"/>
      <c r="C9" s="466" t="s">
        <v>659</v>
      </c>
      <c r="D9" s="466" t="s">
        <v>660</v>
      </c>
      <c r="E9" s="1520"/>
      <c r="F9" s="466" t="s">
        <v>661</v>
      </c>
      <c r="G9" s="466" t="s">
        <v>662</v>
      </c>
      <c r="H9" s="466" t="s">
        <v>663</v>
      </c>
      <c r="I9" s="466" t="s">
        <v>664</v>
      </c>
      <c r="J9" s="63" t="s">
        <v>665</v>
      </c>
      <c r="K9" s="1520"/>
      <c r="L9" s="1519"/>
      <c r="M9" s="1520"/>
      <c r="N9" s="1520"/>
      <c r="O9" s="63" t="s">
        <v>666</v>
      </c>
      <c r="P9" s="63" t="s">
        <v>667</v>
      </c>
      <c r="Q9" s="1520"/>
      <c r="R9" s="1519"/>
      <c r="S9" s="1519"/>
    </row>
    <row r="10" spans="1:19" ht="11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</row>
    <row r="11" spans="1:19" ht="11.25" hidden="1">
      <c r="A11" s="3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75">
      <c r="A12" s="861" t="str">
        <f aca="true" t="shared" si="0" ref="A12:A17">A$10&amp;"."&amp;ROW(A1)</f>
        <v>1.1</v>
      </c>
      <c r="B12" s="1296" t="s">
        <v>1193</v>
      </c>
      <c r="C12" s="197">
        <v>2017</v>
      </c>
      <c r="D12" s="197">
        <v>2017</v>
      </c>
      <c r="E12" s="37">
        <f aca="true" t="shared" si="1" ref="E12:E17">SUM(F12:J12)</f>
        <v>54</v>
      </c>
      <c r="F12" s="249"/>
      <c r="G12" s="249"/>
      <c r="H12" s="249"/>
      <c r="I12" s="249"/>
      <c r="J12" s="249">
        <v>54</v>
      </c>
      <c r="K12" s="249"/>
      <c r="L12" s="787"/>
      <c r="M12" s="787"/>
      <c r="N12" s="787"/>
      <c r="O12" s="249"/>
      <c r="P12" s="787"/>
      <c r="Q12" s="249"/>
      <c r="R12" s="197"/>
      <c r="S12" s="787"/>
    </row>
    <row r="13" spans="1:19" ht="15">
      <c r="A13" s="861" t="str">
        <f t="shared" si="0"/>
        <v>1.2</v>
      </c>
      <c r="B13" s="1296"/>
      <c r="C13" s="197"/>
      <c r="D13" s="197"/>
      <c r="E13" s="37">
        <f t="shared" si="1"/>
        <v>0</v>
      </c>
      <c r="F13" s="249"/>
      <c r="G13" s="249"/>
      <c r="H13" s="249"/>
      <c r="I13" s="249"/>
      <c r="J13" s="249"/>
      <c r="K13" s="249"/>
      <c r="L13" s="787"/>
      <c r="M13" s="787"/>
      <c r="N13" s="787"/>
      <c r="O13" s="249"/>
      <c r="P13" s="787"/>
      <c r="Q13" s="249"/>
      <c r="R13" s="197"/>
      <c r="S13" s="787"/>
    </row>
    <row r="14" spans="1:19" ht="15">
      <c r="A14" s="861" t="str">
        <f t="shared" si="0"/>
        <v>1.3</v>
      </c>
      <c r="B14" s="1296"/>
      <c r="C14" s="197"/>
      <c r="D14" s="197"/>
      <c r="E14" s="37">
        <f t="shared" si="1"/>
        <v>0</v>
      </c>
      <c r="F14" s="249"/>
      <c r="G14" s="249"/>
      <c r="H14" s="249"/>
      <c r="I14" s="249"/>
      <c r="J14" s="249"/>
      <c r="K14" s="249"/>
      <c r="L14" s="787"/>
      <c r="M14" s="787"/>
      <c r="N14" s="787"/>
      <c r="O14" s="249"/>
      <c r="P14" s="787"/>
      <c r="Q14" s="249"/>
      <c r="R14" s="197"/>
      <c r="S14" s="787"/>
    </row>
    <row r="15" spans="1:19" ht="15">
      <c r="A15" s="861" t="str">
        <f t="shared" si="0"/>
        <v>1.4</v>
      </c>
      <c r="B15" s="1296"/>
      <c r="C15" s="197"/>
      <c r="D15" s="197"/>
      <c r="E15" s="37">
        <f t="shared" si="1"/>
        <v>0</v>
      </c>
      <c r="F15" s="249"/>
      <c r="G15" s="249"/>
      <c r="H15" s="249"/>
      <c r="I15" s="249"/>
      <c r="J15" s="249"/>
      <c r="K15" s="249"/>
      <c r="L15" s="787"/>
      <c r="M15" s="787"/>
      <c r="N15" s="787"/>
      <c r="O15" s="249"/>
      <c r="P15" s="787"/>
      <c r="Q15" s="249"/>
      <c r="R15" s="197"/>
      <c r="S15" s="787"/>
    </row>
    <row r="16" spans="1:19" ht="15">
      <c r="A16" s="861" t="str">
        <f t="shared" si="0"/>
        <v>1.5</v>
      </c>
      <c r="B16" s="202"/>
      <c r="C16" s="197"/>
      <c r="D16" s="197"/>
      <c r="E16" s="37">
        <f t="shared" si="1"/>
        <v>0</v>
      </c>
      <c r="F16" s="249"/>
      <c r="G16" s="249"/>
      <c r="H16" s="249"/>
      <c r="I16" s="249"/>
      <c r="J16" s="249"/>
      <c r="K16" s="249"/>
      <c r="L16" s="787"/>
      <c r="M16" s="787"/>
      <c r="N16" s="787"/>
      <c r="O16" s="249"/>
      <c r="P16" s="787"/>
      <c r="Q16" s="249"/>
      <c r="R16" s="197"/>
      <c r="S16" s="787"/>
    </row>
    <row r="17" spans="1:19" ht="15">
      <c r="A17" s="861" t="str">
        <f t="shared" si="0"/>
        <v>1.6</v>
      </c>
      <c r="B17" s="888"/>
      <c r="C17" s="197"/>
      <c r="D17" s="197"/>
      <c r="E17" s="37">
        <f t="shared" si="1"/>
        <v>0</v>
      </c>
      <c r="F17" s="249"/>
      <c r="G17" s="249"/>
      <c r="H17" s="249"/>
      <c r="I17" s="249"/>
      <c r="J17" s="249"/>
      <c r="K17" s="249"/>
      <c r="L17" s="787"/>
      <c r="M17" s="787"/>
      <c r="N17" s="787"/>
      <c r="O17" s="249"/>
      <c r="P17" s="787"/>
      <c r="Q17" s="249"/>
      <c r="R17" s="197"/>
      <c r="S17" s="787"/>
    </row>
    <row r="18" spans="1:19" ht="15" customHeight="1">
      <c r="A18" s="31"/>
      <c r="B18" s="32" t="s">
        <v>696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" customHeight="1">
      <c r="A19" s="745"/>
      <c r="B19" s="745"/>
      <c r="C19" s="701"/>
      <c r="D19" s="701"/>
      <c r="E19" s="52">
        <f aca="true" t="shared" si="2" ref="E19:J19">SUM(E11:E18)</f>
        <v>54</v>
      </c>
      <c r="F19" s="52">
        <f t="shared" si="2"/>
        <v>0</v>
      </c>
      <c r="G19" s="52">
        <f t="shared" si="2"/>
        <v>0</v>
      </c>
      <c r="H19" s="52">
        <f t="shared" si="2"/>
        <v>0</v>
      </c>
      <c r="I19" s="52">
        <f t="shared" si="2"/>
        <v>0</v>
      </c>
      <c r="J19" s="52">
        <f t="shared" si="2"/>
        <v>54</v>
      </c>
      <c r="K19" s="701"/>
      <c r="L19" s="701"/>
      <c r="M19" s="701"/>
      <c r="N19" s="701"/>
      <c r="O19" s="701"/>
      <c r="P19" s="701"/>
      <c r="Q19" s="52">
        <f>SUM(Q11:Q18)</f>
        <v>0</v>
      </c>
      <c r="R19" s="701"/>
      <c r="S19" s="701"/>
    </row>
    <row r="20" spans="1:14" s="738" customFormat="1" ht="15.75" customHeight="1">
      <c r="A20" s="7"/>
      <c r="B20" s="8"/>
      <c r="C20" s="8"/>
      <c r="D20" s="8"/>
      <c r="E20" s="9"/>
      <c r="F20" s="10"/>
      <c r="G20" s="10"/>
      <c r="H20" s="11"/>
      <c r="I20" s="11"/>
      <c r="J20" s="11"/>
      <c r="K20" s="11"/>
      <c r="L20" s="11"/>
      <c r="M20" s="11"/>
      <c r="N20" s="38"/>
    </row>
    <row r="21" spans="1:19" ht="11.25">
      <c r="A21" s="661"/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</row>
    <row r="22" spans="1:9" ht="14.25" customHeight="1">
      <c r="A22" s="674"/>
      <c r="B22" s="674" t="s">
        <v>299</v>
      </c>
      <c r="I22" s="706"/>
    </row>
    <row r="23" spans="1:19" ht="14.25" customHeight="1">
      <c r="A23" s="658"/>
      <c r="B23" s="658"/>
      <c r="I23" s="706"/>
      <c r="R23" s="722"/>
      <c r="S23" s="730"/>
    </row>
    <row r="24" spans="1:19" ht="11.25">
      <c r="A24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24" s="665"/>
      <c r="R24" s="722"/>
      <c r="S24" s="730"/>
    </row>
    <row r="25" spans="1:18" ht="15">
      <c r="A25" s="328"/>
      <c r="B25" s="977" t="s">
        <v>196</v>
      </c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786"/>
    </row>
  </sheetData>
  <sheetProtection password="CF72" sheet="1" objects="1" scenarios="1"/>
  <mergeCells count="17">
    <mergeCell ref="L6:L9"/>
    <mergeCell ref="M6:M9"/>
    <mergeCell ref="N6:Q6"/>
    <mergeCell ref="R6:R9"/>
    <mergeCell ref="S6:S9"/>
    <mergeCell ref="E7:J7"/>
    <mergeCell ref="N7:N9"/>
    <mergeCell ref="O7:P8"/>
    <mergeCell ref="Q7:Q9"/>
    <mergeCell ref="E8:E9"/>
    <mergeCell ref="A2:H2"/>
    <mergeCell ref="A6:A9"/>
    <mergeCell ref="B6:B9"/>
    <mergeCell ref="C6:D8"/>
    <mergeCell ref="E6:J6"/>
    <mergeCell ref="K6:K9"/>
    <mergeCell ref="F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N53"/>
  <sheetViews>
    <sheetView zoomScalePageLayoutView="0" workbookViewId="0" topLeftCell="A1">
      <pane xSplit="2" ySplit="10" topLeftCell="C11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140625" defaultRowHeight="15"/>
  <cols>
    <col min="1" max="1" width="5.421875" style="657" customWidth="1"/>
    <col min="2" max="2" width="42.57421875" style="657" customWidth="1"/>
    <col min="3" max="3" width="9.57421875" style="657" customWidth="1"/>
    <col min="4" max="4" width="16.421875" style="657" customWidth="1"/>
    <col min="5" max="5" width="9.57421875" style="657" customWidth="1"/>
    <col min="6" max="6" width="16.421875" style="657" customWidth="1"/>
    <col min="7" max="7" width="9.57421875" style="657" customWidth="1"/>
    <col min="8" max="8" width="16.421875" style="657" customWidth="1"/>
    <col min="9" max="9" width="9.57421875" style="657" customWidth="1"/>
    <col min="10" max="10" width="16.421875" style="657" customWidth="1"/>
    <col min="11" max="11" width="9.57421875" style="657" customWidth="1"/>
    <col min="12" max="12" width="16.421875" style="657" customWidth="1"/>
    <col min="13" max="13" width="9.57421875" style="657" customWidth="1"/>
    <col min="14" max="14" width="16.421875" style="657" customWidth="1"/>
    <col min="15" max="16384" width="9.140625" style="657" customWidth="1"/>
  </cols>
  <sheetData>
    <row r="1" spans="1:6" ht="11.25">
      <c r="A1" s="661"/>
      <c r="B1" s="661"/>
      <c r="C1" s="661"/>
      <c r="D1" s="661"/>
      <c r="E1" s="661"/>
      <c r="F1" s="661"/>
    </row>
    <row r="2" spans="1:13" s="300" customFormat="1" ht="33" customHeight="1">
      <c r="A2" s="1562" t="s">
        <v>709</v>
      </c>
      <c r="B2" s="1562"/>
      <c r="C2" s="1562"/>
      <c r="D2" s="1562"/>
      <c r="E2" s="1562"/>
      <c r="F2" s="756"/>
      <c r="G2" s="301"/>
      <c r="H2" s="301"/>
      <c r="I2" s="301"/>
      <c r="J2" s="301"/>
      <c r="K2" s="301"/>
      <c r="L2" s="301"/>
      <c r="M2" s="301"/>
    </row>
    <row r="3" spans="1:13" s="300" customFormat="1" ht="15">
      <c r="A3" s="463" t="str">
        <f>Титульный!$B$10</f>
        <v>ООО "Дирекция Голицыно-3"</v>
      </c>
      <c r="B3" s="302"/>
      <c r="C3" s="302"/>
      <c r="D3" s="302"/>
      <c r="E3" s="302"/>
      <c r="F3" s="302"/>
      <c r="G3" s="303"/>
      <c r="H3" s="303"/>
      <c r="I3" s="303"/>
      <c r="J3" s="303"/>
      <c r="K3" s="303"/>
      <c r="L3" s="303"/>
      <c r="M3" s="303"/>
    </row>
    <row r="4" spans="1:13" s="300" customFormat="1" ht="15">
      <c r="A4" s="465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04"/>
      <c r="C4" s="304"/>
      <c r="D4" s="304"/>
      <c r="E4" s="304"/>
      <c r="F4" s="302"/>
      <c r="G4" s="303"/>
      <c r="H4" s="303"/>
      <c r="I4" s="303"/>
      <c r="J4" s="303"/>
      <c r="K4" s="303"/>
      <c r="L4" s="303"/>
      <c r="M4" s="303"/>
    </row>
    <row r="5" spans="1:13" s="300" customFormat="1" ht="15.75" thickBot="1">
      <c r="A5" s="718"/>
      <c r="B5" s="302"/>
      <c r="C5" s="302"/>
      <c r="D5" s="302"/>
      <c r="E5" s="302"/>
      <c r="F5" s="302"/>
      <c r="G5" s="303"/>
      <c r="H5" s="303"/>
      <c r="I5" s="303"/>
      <c r="J5" s="303"/>
      <c r="K5" s="303"/>
      <c r="L5" s="303"/>
      <c r="M5" s="303"/>
    </row>
    <row r="6" spans="1:14" ht="16.5" customHeight="1">
      <c r="A6" s="1571" t="s">
        <v>212</v>
      </c>
      <c r="B6" s="1571" t="s">
        <v>456</v>
      </c>
      <c r="C6" s="1568">
        <v>2015</v>
      </c>
      <c r="D6" s="1569"/>
      <c r="E6" s="1569"/>
      <c r="F6" s="1570"/>
      <c r="G6" s="1568">
        <v>2016</v>
      </c>
      <c r="H6" s="1569"/>
      <c r="I6" s="1569"/>
      <c r="J6" s="1570"/>
      <c r="K6" s="1568">
        <v>2017</v>
      </c>
      <c r="L6" s="1569"/>
      <c r="M6" s="1569"/>
      <c r="N6" s="1570"/>
    </row>
    <row r="7" spans="1:14" ht="16.5" customHeight="1">
      <c r="A7" s="1572"/>
      <c r="B7" s="1572"/>
      <c r="C7" s="1574" t="s">
        <v>277</v>
      </c>
      <c r="D7" s="1575"/>
      <c r="E7" s="1578" t="s">
        <v>7</v>
      </c>
      <c r="F7" s="1579"/>
      <c r="G7" s="1565" t="s">
        <v>278</v>
      </c>
      <c r="H7" s="1566"/>
      <c r="I7" s="1566"/>
      <c r="J7" s="1567"/>
      <c r="K7" s="1565" t="s">
        <v>277</v>
      </c>
      <c r="L7" s="1566"/>
      <c r="M7" s="1566"/>
      <c r="N7" s="1567"/>
    </row>
    <row r="8" spans="1:14" ht="30.75" customHeight="1">
      <c r="A8" s="1572"/>
      <c r="B8" s="1572"/>
      <c r="C8" s="1576" t="s">
        <v>408</v>
      </c>
      <c r="D8" s="1577"/>
      <c r="E8" s="1574"/>
      <c r="F8" s="1575"/>
      <c r="G8" s="1563" t="s">
        <v>10</v>
      </c>
      <c r="H8" s="1564"/>
      <c r="I8" s="1563" t="s">
        <v>11</v>
      </c>
      <c r="J8" s="1564"/>
      <c r="K8" s="1563" t="s">
        <v>12</v>
      </c>
      <c r="L8" s="1564"/>
      <c r="M8" s="1563" t="s">
        <v>13</v>
      </c>
      <c r="N8" s="1564"/>
    </row>
    <row r="9" spans="1:14" ht="15">
      <c r="A9" s="1573"/>
      <c r="B9" s="1573"/>
      <c r="C9" s="938" t="s">
        <v>738</v>
      </c>
      <c r="D9" s="939" t="s">
        <v>30</v>
      </c>
      <c r="E9" s="938" t="s">
        <v>738</v>
      </c>
      <c r="F9" s="939" t="s">
        <v>30</v>
      </c>
      <c r="G9" s="938" t="s">
        <v>738</v>
      </c>
      <c r="H9" s="939" t="s">
        <v>30</v>
      </c>
      <c r="I9" s="938" t="s">
        <v>738</v>
      </c>
      <c r="J9" s="939" t="s">
        <v>30</v>
      </c>
      <c r="K9" s="938" t="s">
        <v>738</v>
      </c>
      <c r="L9" s="939" t="s">
        <v>30</v>
      </c>
      <c r="M9" s="938" t="s">
        <v>738</v>
      </c>
      <c r="N9" s="939" t="s">
        <v>30</v>
      </c>
    </row>
    <row r="10" spans="1:14" ht="12" thickBot="1">
      <c r="A10" s="929">
        <v>1</v>
      </c>
      <c r="B10" s="929">
        <v>2</v>
      </c>
      <c r="C10" s="930">
        <v>4</v>
      </c>
      <c r="D10" s="931">
        <v>5</v>
      </c>
      <c r="E10" s="930">
        <v>6</v>
      </c>
      <c r="F10" s="931">
        <v>7</v>
      </c>
      <c r="G10" s="930">
        <v>8</v>
      </c>
      <c r="H10" s="931">
        <v>9</v>
      </c>
      <c r="I10" s="930">
        <v>10</v>
      </c>
      <c r="J10" s="931">
        <v>11</v>
      </c>
      <c r="K10" s="930">
        <v>12</v>
      </c>
      <c r="L10" s="931">
        <v>13</v>
      </c>
      <c r="M10" s="930">
        <v>14</v>
      </c>
      <c r="N10" s="931">
        <v>15</v>
      </c>
    </row>
    <row r="11" spans="1:14" s="722" customFormat="1" ht="15">
      <c r="A11" s="928">
        <v>1</v>
      </c>
      <c r="B11" s="940" t="s">
        <v>710</v>
      </c>
      <c r="C11" s="941" t="s">
        <v>236</v>
      </c>
      <c r="D11" s="942">
        <f>SUM(D12:D18)</f>
        <v>0</v>
      </c>
      <c r="E11" s="941" t="s">
        <v>236</v>
      </c>
      <c r="F11" s="942">
        <f aca="true" t="shared" si="0" ref="F11:N11">SUM(F12:F18)</f>
        <v>0</v>
      </c>
      <c r="G11" s="941" t="s">
        <v>236</v>
      </c>
      <c r="H11" s="942">
        <f t="shared" si="0"/>
        <v>0</v>
      </c>
      <c r="I11" s="941" t="s">
        <v>236</v>
      </c>
      <c r="J11" s="942">
        <f t="shared" si="0"/>
        <v>0</v>
      </c>
      <c r="K11" s="941" t="s">
        <v>236</v>
      </c>
      <c r="L11" s="942">
        <f t="shared" si="0"/>
        <v>0</v>
      </c>
      <c r="M11" s="941" t="s">
        <v>236</v>
      </c>
      <c r="N11" s="942">
        <f t="shared" si="0"/>
        <v>0</v>
      </c>
    </row>
    <row r="12" spans="1:14" ht="15">
      <c r="A12" s="925" t="s">
        <v>15</v>
      </c>
      <c r="B12" s="943" t="s">
        <v>711</v>
      </c>
      <c r="C12" s="944" t="s">
        <v>236</v>
      </c>
      <c r="D12" s="917"/>
      <c r="E12" s="944" t="s">
        <v>236</v>
      </c>
      <c r="F12" s="917"/>
      <c r="G12" s="944" t="s">
        <v>236</v>
      </c>
      <c r="H12" s="917"/>
      <c r="I12" s="944" t="s">
        <v>236</v>
      </c>
      <c r="J12" s="917"/>
      <c r="K12" s="944" t="s">
        <v>236</v>
      </c>
      <c r="L12" s="917"/>
      <c r="M12" s="944" t="s">
        <v>236</v>
      </c>
      <c r="N12" s="917"/>
    </row>
    <row r="13" spans="1:14" ht="15">
      <c r="A13" s="925" t="s">
        <v>17</v>
      </c>
      <c r="B13" s="943" t="s">
        <v>712</v>
      </c>
      <c r="C13" s="944" t="s">
        <v>236</v>
      </c>
      <c r="D13" s="917"/>
      <c r="E13" s="944" t="s">
        <v>236</v>
      </c>
      <c r="F13" s="917"/>
      <c r="G13" s="944" t="s">
        <v>236</v>
      </c>
      <c r="H13" s="917"/>
      <c r="I13" s="944" t="s">
        <v>236</v>
      </c>
      <c r="J13" s="917"/>
      <c r="K13" s="944" t="s">
        <v>236</v>
      </c>
      <c r="L13" s="917"/>
      <c r="M13" s="944" t="s">
        <v>236</v>
      </c>
      <c r="N13" s="917"/>
    </row>
    <row r="14" spans="1:14" ht="15">
      <c r="A14" s="925" t="s">
        <v>18</v>
      </c>
      <c r="B14" s="943" t="s">
        <v>713</v>
      </c>
      <c r="C14" s="944" t="s">
        <v>236</v>
      </c>
      <c r="D14" s="917"/>
      <c r="E14" s="944" t="s">
        <v>236</v>
      </c>
      <c r="F14" s="917"/>
      <c r="G14" s="944" t="s">
        <v>236</v>
      </c>
      <c r="H14" s="917"/>
      <c r="I14" s="944" t="s">
        <v>236</v>
      </c>
      <c r="J14" s="917"/>
      <c r="K14" s="944" t="s">
        <v>236</v>
      </c>
      <c r="L14" s="917"/>
      <c r="M14" s="944" t="s">
        <v>236</v>
      </c>
      <c r="N14" s="917"/>
    </row>
    <row r="15" spans="1:14" ht="15">
      <c r="A15" s="925" t="s">
        <v>21</v>
      </c>
      <c r="B15" s="943" t="s">
        <v>714</v>
      </c>
      <c r="C15" s="944" t="s">
        <v>236</v>
      </c>
      <c r="D15" s="917"/>
      <c r="E15" s="944" t="s">
        <v>236</v>
      </c>
      <c r="F15" s="917"/>
      <c r="G15" s="944" t="s">
        <v>236</v>
      </c>
      <c r="H15" s="917"/>
      <c r="I15" s="944" t="s">
        <v>236</v>
      </c>
      <c r="J15" s="917"/>
      <c r="K15" s="944" t="s">
        <v>236</v>
      </c>
      <c r="L15" s="917"/>
      <c r="M15" s="944" t="s">
        <v>236</v>
      </c>
      <c r="N15" s="917"/>
    </row>
    <row r="16" spans="1:14" ht="15">
      <c r="A16" s="925" t="s">
        <v>22</v>
      </c>
      <c r="B16" s="943" t="s">
        <v>715</v>
      </c>
      <c r="C16" s="944" t="s">
        <v>236</v>
      </c>
      <c r="D16" s="917"/>
      <c r="E16" s="944" t="s">
        <v>236</v>
      </c>
      <c r="F16" s="917"/>
      <c r="G16" s="944" t="s">
        <v>236</v>
      </c>
      <c r="H16" s="917"/>
      <c r="I16" s="944" t="s">
        <v>236</v>
      </c>
      <c r="J16" s="917"/>
      <c r="K16" s="944" t="s">
        <v>236</v>
      </c>
      <c r="L16" s="917"/>
      <c r="M16" s="944" t="s">
        <v>236</v>
      </c>
      <c r="N16" s="917"/>
    </row>
    <row r="17" spans="1:14" ht="15">
      <c r="A17" s="925" t="s">
        <v>24</v>
      </c>
      <c r="B17" s="943" t="s">
        <v>716</v>
      </c>
      <c r="C17" s="944" t="s">
        <v>236</v>
      </c>
      <c r="D17" s="917"/>
      <c r="E17" s="944" t="s">
        <v>236</v>
      </c>
      <c r="F17" s="917"/>
      <c r="G17" s="944" t="s">
        <v>236</v>
      </c>
      <c r="H17" s="917"/>
      <c r="I17" s="944" t="s">
        <v>236</v>
      </c>
      <c r="J17" s="917"/>
      <c r="K17" s="944" t="s">
        <v>236</v>
      </c>
      <c r="L17" s="917"/>
      <c r="M17" s="944" t="s">
        <v>236</v>
      </c>
      <c r="N17" s="917"/>
    </row>
    <row r="18" spans="1:14" ht="15">
      <c r="A18" s="925" t="s">
        <v>732</v>
      </c>
      <c r="B18" s="943" t="s">
        <v>717</v>
      </c>
      <c r="C18" s="944" t="s">
        <v>236</v>
      </c>
      <c r="D18" s="917"/>
      <c r="E18" s="944" t="s">
        <v>236</v>
      </c>
      <c r="F18" s="917"/>
      <c r="G18" s="944" t="s">
        <v>236</v>
      </c>
      <c r="H18" s="917"/>
      <c r="I18" s="944" t="s">
        <v>236</v>
      </c>
      <c r="J18" s="917"/>
      <c r="K18" s="944" t="s">
        <v>236</v>
      </c>
      <c r="L18" s="917"/>
      <c r="M18" s="944" t="s">
        <v>236</v>
      </c>
      <c r="N18" s="917"/>
    </row>
    <row r="19" spans="1:14" s="722" customFormat="1" ht="15">
      <c r="A19" s="924">
        <v>2</v>
      </c>
      <c r="B19" s="945" t="s">
        <v>718</v>
      </c>
      <c r="C19" s="946" t="s">
        <v>236</v>
      </c>
      <c r="D19" s="947">
        <f>SUM(D20:D30)</f>
        <v>0</v>
      </c>
      <c r="E19" s="946" t="s">
        <v>236</v>
      </c>
      <c r="F19" s="947">
        <f>SUM(F20:F30)</f>
        <v>0</v>
      </c>
      <c r="G19" s="946" t="s">
        <v>236</v>
      </c>
      <c r="H19" s="947">
        <f>SUM(H20:H30)</f>
        <v>0</v>
      </c>
      <c r="I19" s="946" t="s">
        <v>236</v>
      </c>
      <c r="J19" s="947">
        <f>SUM(J20:J30)</f>
        <v>0</v>
      </c>
      <c r="K19" s="946" t="s">
        <v>236</v>
      </c>
      <c r="L19" s="947">
        <f>SUM(L20:L30)</f>
        <v>0</v>
      </c>
      <c r="M19" s="946" t="s">
        <v>236</v>
      </c>
      <c r="N19" s="947">
        <f>SUM(N20:N30)</f>
        <v>0</v>
      </c>
    </row>
    <row r="20" spans="1:14" ht="15">
      <c r="A20" s="925" t="s">
        <v>29</v>
      </c>
      <c r="B20" s="943" t="s">
        <v>719</v>
      </c>
      <c r="C20" s="944" t="s">
        <v>236</v>
      </c>
      <c r="D20" s="917"/>
      <c r="E20" s="944" t="s">
        <v>236</v>
      </c>
      <c r="F20" s="917"/>
      <c r="G20" s="944" t="s">
        <v>236</v>
      </c>
      <c r="H20" s="917"/>
      <c r="I20" s="944" t="s">
        <v>236</v>
      </c>
      <c r="J20" s="917"/>
      <c r="K20" s="944" t="s">
        <v>236</v>
      </c>
      <c r="L20" s="917"/>
      <c r="M20" s="944" t="s">
        <v>236</v>
      </c>
      <c r="N20" s="917"/>
    </row>
    <row r="21" spans="1:14" ht="15">
      <c r="A21" s="925" t="s">
        <v>733</v>
      </c>
      <c r="B21" s="943" t="s">
        <v>720</v>
      </c>
      <c r="C21" s="944" t="s">
        <v>236</v>
      </c>
      <c r="D21" s="917"/>
      <c r="E21" s="944" t="s">
        <v>236</v>
      </c>
      <c r="F21" s="917"/>
      <c r="G21" s="944" t="s">
        <v>236</v>
      </c>
      <c r="H21" s="917"/>
      <c r="I21" s="944" t="s">
        <v>236</v>
      </c>
      <c r="J21" s="917"/>
      <c r="K21" s="944" t="s">
        <v>236</v>
      </c>
      <c r="L21" s="917"/>
      <c r="M21" s="944" t="s">
        <v>236</v>
      </c>
      <c r="N21" s="917"/>
    </row>
    <row r="22" spans="1:14" ht="15">
      <c r="A22" s="925" t="s">
        <v>31</v>
      </c>
      <c r="B22" s="943" t="s">
        <v>721</v>
      </c>
      <c r="C22" s="944" t="s">
        <v>236</v>
      </c>
      <c r="D22" s="917"/>
      <c r="E22" s="944" t="s">
        <v>236</v>
      </c>
      <c r="F22" s="917"/>
      <c r="G22" s="944" t="s">
        <v>236</v>
      </c>
      <c r="H22" s="917"/>
      <c r="I22" s="944" t="s">
        <v>236</v>
      </c>
      <c r="J22" s="917"/>
      <c r="K22" s="944" t="s">
        <v>236</v>
      </c>
      <c r="L22" s="917"/>
      <c r="M22" s="944" t="s">
        <v>236</v>
      </c>
      <c r="N22" s="917"/>
    </row>
    <row r="23" spans="1:14" ht="15">
      <c r="A23" s="925" t="s">
        <v>33</v>
      </c>
      <c r="B23" s="943" t="s">
        <v>722</v>
      </c>
      <c r="C23" s="944" t="s">
        <v>236</v>
      </c>
      <c r="D23" s="917"/>
      <c r="E23" s="944" t="s">
        <v>236</v>
      </c>
      <c r="F23" s="917"/>
      <c r="G23" s="944" t="s">
        <v>236</v>
      </c>
      <c r="H23" s="917"/>
      <c r="I23" s="944" t="s">
        <v>236</v>
      </c>
      <c r="J23" s="917"/>
      <c r="K23" s="944" t="s">
        <v>236</v>
      </c>
      <c r="L23" s="917"/>
      <c r="M23" s="944" t="s">
        <v>236</v>
      </c>
      <c r="N23" s="917"/>
    </row>
    <row r="24" spans="1:14" ht="15">
      <c r="A24" s="925" t="s">
        <v>37</v>
      </c>
      <c r="B24" s="943" t="s">
        <v>723</v>
      </c>
      <c r="C24" s="944" t="s">
        <v>236</v>
      </c>
      <c r="D24" s="917"/>
      <c r="E24" s="944" t="s">
        <v>236</v>
      </c>
      <c r="F24" s="917"/>
      <c r="G24" s="944" t="s">
        <v>236</v>
      </c>
      <c r="H24" s="917"/>
      <c r="I24" s="944" t="s">
        <v>236</v>
      </c>
      <c r="J24" s="917"/>
      <c r="K24" s="944" t="s">
        <v>236</v>
      </c>
      <c r="L24" s="917"/>
      <c r="M24" s="944" t="s">
        <v>236</v>
      </c>
      <c r="N24" s="917"/>
    </row>
    <row r="25" spans="1:14" ht="15">
      <c r="A25" s="925" t="s">
        <v>48</v>
      </c>
      <c r="B25" s="943" t="s">
        <v>724</v>
      </c>
      <c r="C25" s="944" t="s">
        <v>236</v>
      </c>
      <c r="D25" s="917"/>
      <c r="E25" s="944" t="s">
        <v>236</v>
      </c>
      <c r="F25" s="917"/>
      <c r="G25" s="944" t="s">
        <v>236</v>
      </c>
      <c r="H25" s="917"/>
      <c r="I25" s="944" t="s">
        <v>236</v>
      </c>
      <c r="J25" s="917"/>
      <c r="K25" s="944" t="s">
        <v>236</v>
      </c>
      <c r="L25" s="917"/>
      <c r="M25" s="944" t="s">
        <v>236</v>
      </c>
      <c r="N25" s="917"/>
    </row>
    <row r="26" spans="1:14" ht="15">
      <c r="A26" s="925" t="s">
        <v>51</v>
      </c>
      <c r="B26" s="943" t="s">
        <v>725</v>
      </c>
      <c r="C26" s="944" t="s">
        <v>236</v>
      </c>
      <c r="D26" s="917"/>
      <c r="E26" s="944" t="s">
        <v>236</v>
      </c>
      <c r="F26" s="917"/>
      <c r="G26" s="944" t="s">
        <v>236</v>
      </c>
      <c r="H26" s="917"/>
      <c r="I26" s="944" t="s">
        <v>236</v>
      </c>
      <c r="J26" s="917"/>
      <c r="K26" s="944" t="s">
        <v>236</v>
      </c>
      <c r="L26" s="917"/>
      <c r="M26" s="944" t="s">
        <v>236</v>
      </c>
      <c r="N26" s="917"/>
    </row>
    <row r="27" spans="1:14" ht="15">
      <c r="A27" s="925" t="s">
        <v>731</v>
      </c>
      <c r="B27" s="943" t="s">
        <v>726</v>
      </c>
      <c r="C27" s="944" t="s">
        <v>236</v>
      </c>
      <c r="D27" s="917"/>
      <c r="E27" s="944" t="s">
        <v>236</v>
      </c>
      <c r="F27" s="917"/>
      <c r="G27" s="944" t="s">
        <v>236</v>
      </c>
      <c r="H27" s="917"/>
      <c r="I27" s="944" t="s">
        <v>236</v>
      </c>
      <c r="J27" s="917"/>
      <c r="K27" s="944" t="s">
        <v>236</v>
      </c>
      <c r="L27" s="917"/>
      <c r="M27" s="944" t="s">
        <v>236</v>
      </c>
      <c r="N27" s="917"/>
    </row>
    <row r="28" spans="1:14" ht="15">
      <c r="A28" s="925" t="s">
        <v>734</v>
      </c>
      <c r="B28" s="943" t="s">
        <v>727</v>
      </c>
      <c r="C28" s="944" t="s">
        <v>236</v>
      </c>
      <c r="D28" s="917"/>
      <c r="E28" s="944" t="s">
        <v>236</v>
      </c>
      <c r="F28" s="917"/>
      <c r="G28" s="944" t="s">
        <v>236</v>
      </c>
      <c r="H28" s="917"/>
      <c r="I28" s="944" t="s">
        <v>236</v>
      </c>
      <c r="J28" s="917"/>
      <c r="K28" s="944" t="s">
        <v>236</v>
      </c>
      <c r="L28" s="917"/>
      <c r="M28" s="944" t="s">
        <v>236</v>
      </c>
      <c r="N28" s="917"/>
    </row>
    <row r="29" spans="1:14" ht="15">
      <c r="A29" s="925" t="s">
        <v>53</v>
      </c>
      <c r="B29" s="943" t="s">
        <v>728</v>
      </c>
      <c r="C29" s="944" t="s">
        <v>236</v>
      </c>
      <c r="D29" s="917"/>
      <c r="E29" s="944" t="s">
        <v>236</v>
      </c>
      <c r="F29" s="917"/>
      <c r="G29" s="944" t="s">
        <v>236</v>
      </c>
      <c r="H29" s="917"/>
      <c r="I29" s="944" t="s">
        <v>236</v>
      </c>
      <c r="J29" s="917"/>
      <c r="K29" s="944" t="s">
        <v>236</v>
      </c>
      <c r="L29" s="917"/>
      <c r="M29" s="944" t="s">
        <v>236</v>
      </c>
      <c r="N29" s="917"/>
    </row>
    <row r="30" spans="1:14" ht="15">
      <c r="A30" s="925" t="s">
        <v>61</v>
      </c>
      <c r="B30" s="943" t="s">
        <v>729</v>
      </c>
      <c r="C30" s="944" t="s">
        <v>236</v>
      </c>
      <c r="D30" s="917"/>
      <c r="E30" s="944" t="s">
        <v>236</v>
      </c>
      <c r="F30" s="917"/>
      <c r="G30" s="944" t="s">
        <v>236</v>
      </c>
      <c r="H30" s="917"/>
      <c r="I30" s="944" t="s">
        <v>236</v>
      </c>
      <c r="J30" s="917"/>
      <c r="K30" s="944" t="s">
        <v>236</v>
      </c>
      <c r="L30" s="917"/>
      <c r="M30" s="944" t="s">
        <v>236</v>
      </c>
      <c r="N30" s="917"/>
    </row>
    <row r="31" spans="1:14" s="722" customFormat="1" ht="15">
      <c r="A31" s="924">
        <v>3</v>
      </c>
      <c r="B31" s="945" t="s">
        <v>730</v>
      </c>
      <c r="C31" s="946" t="s">
        <v>236</v>
      </c>
      <c r="D31" s="947">
        <f>SUM(D32:D33)</f>
        <v>0</v>
      </c>
      <c r="E31" s="946" t="s">
        <v>236</v>
      </c>
      <c r="F31" s="947">
        <f aca="true" t="shared" si="1" ref="F31:N31">SUM(F32:F33)</f>
        <v>0</v>
      </c>
      <c r="G31" s="946" t="s">
        <v>236</v>
      </c>
      <c r="H31" s="947">
        <f t="shared" si="1"/>
        <v>0</v>
      </c>
      <c r="I31" s="946" t="s">
        <v>236</v>
      </c>
      <c r="J31" s="947">
        <f t="shared" si="1"/>
        <v>0</v>
      </c>
      <c r="K31" s="946" t="s">
        <v>236</v>
      </c>
      <c r="L31" s="947">
        <f t="shared" si="1"/>
        <v>0</v>
      </c>
      <c r="M31" s="946" t="s">
        <v>236</v>
      </c>
      <c r="N31" s="947">
        <f t="shared" si="1"/>
        <v>0</v>
      </c>
    </row>
    <row r="32" spans="1:14" ht="15">
      <c r="A32" s="925" t="s">
        <v>135</v>
      </c>
      <c r="B32" s="943" t="s">
        <v>719</v>
      </c>
      <c r="C32" s="944" t="s">
        <v>236</v>
      </c>
      <c r="D32" s="917"/>
      <c r="E32" s="944" t="s">
        <v>236</v>
      </c>
      <c r="F32" s="917"/>
      <c r="G32" s="944" t="s">
        <v>236</v>
      </c>
      <c r="H32" s="917"/>
      <c r="I32" s="944" t="s">
        <v>236</v>
      </c>
      <c r="J32" s="917"/>
      <c r="K32" s="944" t="s">
        <v>236</v>
      </c>
      <c r="L32" s="917"/>
      <c r="M32" s="944" t="s">
        <v>236</v>
      </c>
      <c r="N32" s="917"/>
    </row>
    <row r="33" spans="1:14" ht="15">
      <c r="A33" s="925" t="s">
        <v>302</v>
      </c>
      <c r="B33" s="948" t="s">
        <v>735</v>
      </c>
      <c r="C33" s="944" t="s">
        <v>236</v>
      </c>
      <c r="D33" s="917"/>
      <c r="E33" s="944" t="s">
        <v>236</v>
      </c>
      <c r="F33" s="917"/>
      <c r="G33" s="944" t="s">
        <v>236</v>
      </c>
      <c r="H33" s="917"/>
      <c r="I33" s="944" t="s">
        <v>236</v>
      </c>
      <c r="J33" s="917"/>
      <c r="K33" s="944" t="s">
        <v>236</v>
      </c>
      <c r="L33" s="917"/>
      <c r="M33" s="944" t="s">
        <v>236</v>
      </c>
      <c r="N33" s="917"/>
    </row>
    <row r="34" spans="1:14" s="722" customFormat="1" ht="15">
      <c r="A34" s="924">
        <v>4</v>
      </c>
      <c r="B34" s="945" t="s">
        <v>736</v>
      </c>
      <c r="C34" s="946" t="s">
        <v>236</v>
      </c>
      <c r="D34" s="947">
        <f>SUM(D35:D45)</f>
        <v>0</v>
      </c>
      <c r="E34" s="946" t="s">
        <v>236</v>
      </c>
      <c r="F34" s="947">
        <f aca="true" t="shared" si="2" ref="F34:N34">SUM(F35:F45)</f>
        <v>0</v>
      </c>
      <c r="G34" s="946" t="s">
        <v>236</v>
      </c>
      <c r="H34" s="947">
        <f t="shared" si="2"/>
        <v>0</v>
      </c>
      <c r="I34" s="946" t="s">
        <v>236</v>
      </c>
      <c r="J34" s="947">
        <f t="shared" si="2"/>
        <v>0</v>
      </c>
      <c r="K34" s="946" t="s">
        <v>236</v>
      </c>
      <c r="L34" s="947">
        <f t="shared" si="2"/>
        <v>0</v>
      </c>
      <c r="M34" s="946" t="s">
        <v>236</v>
      </c>
      <c r="N34" s="947">
        <f t="shared" si="2"/>
        <v>0</v>
      </c>
    </row>
    <row r="35" spans="1:14" ht="15">
      <c r="A35" s="926" t="str">
        <f aca="true" t="shared" si="3" ref="A35:A44">A$34&amp;"."&amp;ROW(A1)</f>
        <v>4.1</v>
      </c>
      <c r="B35" s="948" t="s">
        <v>737</v>
      </c>
      <c r="C35" s="921"/>
      <c r="D35" s="917"/>
      <c r="E35" s="921"/>
      <c r="F35" s="917"/>
      <c r="G35" s="918"/>
      <c r="H35" s="917"/>
      <c r="I35" s="918"/>
      <c r="J35" s="917"/>
      <c r="K35" s="918"/>
      <c r="L35" s="917"/>
      <c r="M35" s="918"/>
      <c r="N35" s="917"/>
    </row>
    <row r="36" spans="1:14" ht="15">
      <c r="A36" s="926" t="str">
        <f t="shared" si="3"/>
        <v>4.2</v>
      </c>
      <c r="B36" s="948" t="s">
        <v>739</v>
      </c>
      <c r="C36" s="921"/>
      <c r="D36" s="917"/>
      <c r="E36" s="921"/>
      <c r="F36" s="917"/>
      <c r="G36" s="918"/>
      <c r="H36" s="917"/>
      <c r="I36" s="918"/>
      <c r="J36" s="917"/>
      <c r="K36" s="918"/>
      <c r="L36" s="917"/>
      <c r="M36" s="918"/>
      <c r="N36" s="917"/>
    </row>
    <row r="37" spans="1:14" ht="15">
      <c r="A37" s="926" t="str">
        <f t="shared" si="3"/>
        <v>4.3</v>
      </c>
      <c r="B37" s="948" t="s">
        <v>740</v>
      </c>
      <c r="C37" s="921"/>
      <c r="D37" s="917"/>
      <c r="E37" s="921"/>
      <c r="F37" s="917"/>
      <c r="G37" s="918"/>
      <c r="H37" s="917"/>
      <c r="I37" s="918"/>
      <c r="J37" s="917"/>
      <c r="K37" s="918"/>
      <c r="L37" s="917"/>
      <c r="M37" s="918"/>
      <c r="N37" s="917"/>
    </row>
    <row r="38" spans="1:14" ht="15">
      <c r="A38" s="926" t="str">
        <f t="shared" si="3"/>
        <v>4.4</v>
      </c>
      <c r="B38" s="948" t="s">
        <v>741</v>
      </c>
      <c r="C38" s="921"/>
      <c r="D38" s="917"/>
      <c r="E38" s="921"/>
      <c r="F38" s="917"/>
      <c r="G38" s="918"/>
      <c r="H38" s="917"/>
      <c r="I38" s="918"/>
      <c r="J38" s="917"/>
      <c r="K38" s="918"/>
      <c r="L38" s="917"/>
      <c r="M38" s="918"/>
      <c r="N38" s="917"/>
    </row>
    <row r="39" spans="1:14" ht="15">
      <c r="A39" s="926" t="str">
        <f t="shared" si="3"/>
        <v>4.5</v>
      </c>
      <c r="B39" s="948" t="s">
        <v>741</v>
      </c>
      <c r="C39" s="921"/>
      <c r="D39" s="917"/>
      <c r="E39" s="921"/>
      <c r="F39" s="917"/>
      <c r="G39" s="918"/>
      <c r="H39" s="917"/>
      <c r="I39" s="918"/>
      <c r="J39" s="917"/>
      <c r="K39" s="918"/>
      <c r="L39" s="917"/>
      <c r="M39" s="918"/>
      <c r="N39" s="917"/>
    </row>
    <row r="40" spans="1:14" ht="15">
      <c r="A40" s="926" t="str">
        <f t="shared" si="3"/>
        <v>4.6</v>
      </c>
      <c r="B40" s="922"/>
      <c r="C40" s="921"/>
      <c r="D40" s="917"/>
      <c r="E40" s="921"/>
      <c r="F40" s="917"/>
      <c r="G40" s="918"/>
      <c r="H40" s="917"/>
      <c r="I40" s="918"/>
      <c r="J40" s="917"/>
      <c r="K40" s="918"/>
      <c r="L40" s="917"/>
      <c r="M40" s="918"/>
      <c r="N40" s="917"/>
    </row>
    <row r="41" spans="1:14" ht="15">
      <c r="A41" s="926" t="str">
        <f t="shared" si="3"/>
        <v>4.7</v>
      </c>
      <c r="B41" s="922"/>
      <c r="C41" s="921"/>
      <c r="D41" s="917"/>
      <c r="E41" s="921"/>
      <c r="F41" s="917"/>
      <c r="G41" s="918"/>
      <c r="H41" s="917"/>
      <c r="I41" s="918"/>
      <c r="J41" s="917"/>
      <c r="K41" s="918"/>
      <c r="L41" s="917"/>
      <c r="M41" s="918"/>
      <c r="N41" s="917"/>
    </row>
    <row r="42" spans="1:14" ht="15">
      <c r="A42" s="932" t="str">
        <f t="shared" si="3"/>
        <v>4.8</v>
      </c>
      <c r="B42" s="933"/>
      <c r="C42" s="934"/>
      <c r="D42" s="935"/>
      <c r="E42" s="934"/>
      <c r="F42" s="935"/>
      <c r="G42" s="936"/>
      <c r="H42" s="935"/>
      <c r="I42" s="936"/>
      <c r="J42" s="935"/>
      <c r="K42" s="936"/>
      <c r="L42" s="935"/>
      <c r="M42" s="936"/>
      <c r="N42" s="935"/>
    </row>
    <row r="43" spans="1:14" ht="15">
      <c r="A43" s="932" t="str">
        <f t="shared" si="3"/>
        <v>4.9</v>
      </c>
      <c r="B43" s="933"/>
      <c r="C43" s="934"/>
      <c r="D43" s="935"/>
      <c r="E43" s="934"/>
      <c r="F43" s="935"/>
      <c r="G43" s="936"/>
      <c r="H43" s="935"/>
      <c r="I43" s="936"/>
      <c r="J43" s="935"/>
      <c r="K43" s="936"/>
      <c r="L43" s="935"/>
      <c r="M43" s="936"/>
      <c r="N43" s="935"/>
    </row>
    <row r="44" spans="1:14" ht="15">
      <c r="A44" s="932" t="str">
        <f t="shared" si="3"/>
        <v>4.10</v>
      </c>
      <c r="B44" s="933"/>
      <c r="C44" s="934"/>
      <c r="D44" s="935"/>
      <c r="E44" s="934"/>
      <c r="F44" s="935"/>
      <c r="G44" s="936"/>
      <c r="H44" s="935"/>
      <c r="I44" s="936"/>
      <c r="J44" s="935"/>
      <c r="K44" s="936"/>
      <c r="L44" s="935"/>
      <c r="M44" s="936"/>
      <c r="N44" s="935"/>
    </row>
    <row r="45" spans="1:14" ht="17.25" customHeight="1" thickBot="1">
      <c r="A45" s="927"/>
      <c r="B45" s="923" t="s">
        <v>696</v>
      </c>
      <c r="C45" s="919"/>
      <c r="D45" s="920"/>
      <c r="E45" s="919"/>
      <c r="F45" s="920"/>
      <c r="G45" s="919"/>
      <c r="H45" s="920"/>
      <c r="I45" s="919"/>
      <c r="J45" s="920"/>
      <c r="K45" s="919"/>
      <c r="L45" s="920"/>
      <c r="M45" s="919"/>
      <c r="N45" s="920"/>
    </row>
    <row r="46" spans="1:13" ht="11.25">
      <c r="A46" s="661"/>
      <c r="B46" s="661"/>
      <c r="C46" s="661"/>
      <c r="D46" s="661"/>
      <c r="E46" s="661"/>
      <c r="F46" s="661"/>
      <c r="G46" s="661"/>
      <c r="H46" s="661"/>
      <c r="I46" s="661"/>
      <c r="J46" s="661"/>
      <c r="K46" s="661"/>
      <c r="L46" s="661"/>
      <c r="M46" s="661"/>
    </row>
    <row r="47" spans="1:13" ht="11.25">
      <c r="A47" s="661"/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</row>
    <row r="48" spans="1:13" ht="11.25">
      <c r="A48" s="661"/>
      <c r="B48" s="661"/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</row>
    <row r="49" spans="1:13" ht="11.25">
      <c r="A49" s="661"/>
      <c r="B49" s="661"/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</row>
    <row r="50" spans="1:2" ht="14.25" customHeight="1">
      <c r="A50" s="674"/>
      <c r="B50" s="674" t="s">
        <v>299</v>
      </c>
    </row>
    <row r="51" spans="1:2" ht="14.25" customHeight="1">
      <c r="A51" s="658"/>
      <c r="B51" s="658"/>
    </row>
    <row r="52" spans="1:2" ht="11.25">
      <c r="A52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52" s="665"/>
    </row>
    <row r="53" spans="1:13" ht="15">
      <c r="A53" s="328"/>
      <c r="B53" s="977" t="s">
        <v>196</v>
      </c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</row>
  </sheetData>
  <sheetProtection password="CF72" sheet="1" objects="1" scenarios="1"/>
  <mergeCells count="15">
    <mergeCell ref="C7:D7"/>
    <mergeCell ref="C8:D8"/>
    <mergeCell ref="E7:F8"/>
    <mergeCell ref="C6:F6"/>
    <mergeCell ref="G8:H8"/>
    <mergeCell ref="I8:J8"/>
    <mergeCell ref="G7:J7"/>
    <mergeCell ref="A2:E2"/>
    <mergeCell ref="G6:J6"/>
    <mergeCell ref="K8:L8"/>
    <mergeCell ref="M8:N8"/>
    <mergeCell ref="B6:B9"/>
    <mergeCell ref="A6:A9"/>
    <mergeCell ref="K6:N6"/>
    <mergeCell ref="K7:N7"/>
  </mergeCells>
  <conditionalFormatting sqref="A19:C19 E19 O19:IV19">
    <cfRule type="cellIs" priority="19" dxfId="19" operator="equal" stopIfTrue="1">
      <formula>"ошибка"</formula>
    </cfRule>
  </conditionalFormatting>
  <conditionalFormatting sqref="D19">
    <cfRule type="cellIs" priority="18" dxfId="19" operator="equal" stopIfTrue="1">
      <formula>"ошибка"</formula>
    </cfRule>
  </conditionalFormatting>
  <conditionalFormatting sqref="G19">
    <cfRule type="cellIs" priority="9" dxfId="19" operator="equal" stopIfTrue="1">
      <formula>"ошибка"</formula>
    </cfRule>
  </conditionalFormatting>
  <conditionalFormatting sqref="I19">
    <cfRule type="cellIs" priority="8" dxfId="19" operator="equal" stopIfTrue="1">
      <formula>"ошибка"</formula>
    </cfRule>
  </conditionalFormatting>
  <conditionalFormatting sqref="K19">
    <cfRule type="cellIs" priority="7" dxfId="19" operator="equal" stopIfTrue="1">
      <formula>"ошибка"</formula>
    </cfRule>
  </conditionalFormatting>
  <conditionalFormatting sqref="M19">
    <cfRule type="cellIs" priority="6" dxfId="19" operator="equal" stopIfTrue="1">
      <formula>"ошибка"</formula>
    </cfRule>
  </conditionalFormatting>
  <conditionalFormatting sqref="F19">
    <cfRule type="cellIs" priority="5" dxfId="19" operator="equal" stopIfTrue="1">
      <formula>"ошибка"</formula>
    </cfRule>
  </conditionalFormatting>
  <conditionalFormatting sqref="H19">
    <cfRule type="cellIs" priority="4" dxfId="19" operator="equal" stopIfTrue="1">
      <formula>"ошибка"</formula>
    </cfRule>
  </conditionalFormatting>
  <conditionalFormatting sqref="J19">
    <cfRule type="cellIs" priority="3" dxfId="19" operator="equal" stopIfTrue="1">
      <formula>"ошибка"</formula>
    </cfRule>
  </conditionalFormatting>
  <conditionalFormatting sqref="L19">
    <cfRule type="cellIs" priority="2" dxfId="19" operator="equal" stopIfTrue="1">
      <formula>"ошибка"</formula>
    </cfRule>
  </conditionalFormatting>
  <conditionalFormatting sqref="N19">
    <cfRule type="cellIs" priority="1" dxfId="19" operator="equal" stopIfTrue="1">
      <formula>"ошибка"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3:E28"/>
  <sheetViews>
    <sheetView zoomScalePageLayoutView="0" workbookViewId="0" topLeftCell="A1">
      <selection activeCell="E15" sqref="E15"/>
    </sheetView>
  </sheetViews>
  <sheetFormatPr defaultColWidth="8.8515625" defaultRowHeight="15"/>
  <cols>
    <col min="1" max="1" width="8.8515625" style="807" customWidth="1"/>
    <col min="2" max="2" width="84.421875" style="341" customWidth="1"/>
    <col min="3" max="3" width="12.00390625" style="807" customWidth="1"/>
    <col min="4" max="4" width="15.57421875" style="807" customWidth="1"/>
    <col min="5" max="5" width="14.8515625" style="807" customWidth="1"/>
    <col min="6" max="16384" width="8.8515625" style="341" customWidth="1"/>
  </cols>
  <sheetData>
    <row r="3" spans="1:5" ht="14.25" customHeight="1">
      <c r="A3" s="1580" t="s">
        <v>1143</v>
      </c>
      <c r="B3" s="1580"/>
      <c r="C3" s="1580"/>
      <c r="D3" s="1580"/>
      <c r="E3" s="1580"/>
    </row>
    <row r="4" spans="1:5" ht="15">
      <c r="A4" s="1587" t="str">
        <f>Титульный!$B$10</f>
        <v>ООО "Дирекция Голицыно-3"</v>
      </c>
      <c r="B4" s="1587"/>
      <c r="C4" s="1587"/>
      <c r="D4" s="1587"/>
      <c r="E4" s="1587"/>
    </row>
    <row r="5" spans="1:5" ht="15">
      <c r="A5" s="1588" t="str">
        <f>IF(Титульный!B11=0,Титульный!B12,IF(Титульный!$B$12=0,Титульный!$B$11,CONCATENATE(Титульный!$B$11,", ",Титульный!$B$12)))</f>
        <v>Наро-Фоминский м.р.</v>
      </c>
      <c r="B5" s="1588"/>
      <c r="C5" s="1588"/>
      <c r="D5" s="1588"/>
      <c r="E5" s="1588"/>
    </row>
    <row r="6" spans="1:5" ht="15">
      <c r="A6" s="788"/>
      <c r="B6" s="788"/>
      <c r="C6" s="788"/>
      <c r="D6" s="789"/>
      <c r="E6" s="789"/>
    </row>
    <row r="7" spans="1:5" s="790" customFormat="1" ht="30" customHeight="1">
      <c r="A7" s="1581" t="s">
        <v>212</v>
      </c>
      <c r="B7" s="1581" t="s">
        <v>456</v>
      </c>
      <c r="C7" s="1583" t="s">
        <v>198</v>
      </c>
      <c r="D7" s="1585" t="s">
        <v>1144</v>
      </c>
      <c r="E7" s="1586"/>
    </row>
    <row r="8" spans="1:5" s="790" customFormat="1" ht="31.5" customHeight="1">
      <c r="A8" s="1582"/>
      <c r="B8" s="1582"/>
      <c r="C8" s="1584"/>
      <c r="D8" s="791" t="s">
        <v>12</v>
      </c>
      <c r="E8" s="791" t="s">
        <v>13</v>
      </c>
    </row>
    <row r="9" spans="1:5" s="796" customFormat="1" ht="38.25" customHeight="1">
      <c r="A9" s="792">
        <v>1</v>
      </c>
      <c r="B9" s="793" t="s">
        <v>1145</v>
      </c>
      <c r="C9" s="794" t="s">
        <v>50</v>
      </c>
      <c r="D9" s="795"/>
      <c r="E9" s="795"/>
    </row>
    <row r="10" spans="1:5" s="412" customFormat="1" ht="19.5" customHeight="1">
      <c r="A10" s="797" t="s">
        <v>237</v>
      </c>
      <c r="B10" s="798" t="s">
        <v>264</v>
      </c>
      <c r="C10" s="799"/>
      <c r="E10" s="800"/>
    </row>
    <row r="11" spans="1:5" s="412" customFormat="1" ht="18" customHeight="1">
      <c r="A11" s="801" t="s">
        <v>29</v>
      </c>
      <c r="B11" s="802" t="s">
        <v>458</v>
      </c>
      <c r="C11" s="800" t="s">
        <v>50</v>
      </c>
      <c r="D11" s="808"/>
      <c r="E11" s="808"/>
    </row>
    <row r="12" spans="1:5" s="412" customFormat="1" ht="31.5" customHeight="1">
      <c r="A12" s="801" t="s">
        <v>31</v>
      </c>
      <c r="B12" s="802" t="s">
        <v>265</v>
      </c>
      <c r="C12" s="800" t="s">
        <v>50</v>
      </c>
      <c r="D12" s="808"/>
      <c r="E12" s="808"/>
    </row>
    <row r="13" spans="1:5" s="412" customFormat="1" ht="18" customHeight="1">
      <c r="A13" s="801" t="s">
        <v>37</v>
      </c>
      <c r="B13" s="802" t="s">
        <v>266</v>
      </c>
      <c r="C13" s="800" t="s">
        <v>50</v>
      </c>
      <c r="D13" s="808"/>
      <c r="E13" s="808"/>
    </row>
    <row r="14" spans="1:5" s="412" customFormat="1" ht="34.5" customHeight="1">
      <c r="A14" s="801" t="s">
        <v>48</v>
      </c>
      <c r="B14" s="802" t="s">
        <v>459</v>
      </c>
      <c r="C14" s="800" t="s">
        <v>50</v>
      </c>
      <c r="D14" s="808"/>
      <c r="E14" s="808"/>
    </row>
    <row r="15" spans="1:5" s="412" customFormat="1" ht="106.5" customHeight="1">
      <c r="A15" s="801" t="s">
        <v>53</v>
      </c>
      <c r="B15" s="802" t="s">
        <v>460</v>
      </c>
      <c r="C15" s="800" t="s">
        <v>50</v>
      </c>
      <c r="D15" s="808"/>
      <c r="E15" s="808"/>
    </row>
    <row r="16" spans="1:5" s="412" customFormat="1" ht="22.5" customHeight="1">
      <c r="A16" s="801" t="s">
        <v>61</v>
      </c>
      <c r="B16" s="802" t="s">
        <v>267</v>
      </c>
      <c r="C16" s="800" t="s">
        <v>50</v>
      </c>
      <c r="D16" s="808"/>
      <c r="E16" s="808"/>
    </row>
    <row r="17" spans="1:5" s="804" customFormat="1" ht="18" customHeight="1">
      <c r="A17" s="797" t="s">
        <v>133</v>
      </c>
      <c r="B17" s="798" t="s">
        <v>457</v>
      </c>
      <c r="C17" s="794" t="s">
        <v>50</v>
      </c>
      <c r="D17" s="803"/>
      <c r="E17" s="803"/>
    </row>
    <row r="18" spans="1:2" ht="15">
      <c r="A18" s="805"/>
      <c r="B18" s="806"/>
    </row>
    <row r="19" spans="1:2" ht="15">
      <c r="A19" s="805"/>
      <c r="B19" s="806"/>
    </row>
    <row r="20" spans="1:2" ht="15">
      <c r="A20" s="674" t="s">
        <v>299</v>
      </c>
      <c r="B20" s="806"/>
    </row>
    <row r="21" spans="1:2" ht="15">
      <c r="A21" s="658"/>
      <c r="B21" s="806"/>
    </row>
    <row r="22" spans="1:2" ht="15">
      <c r="A22" s="21" t="str">
        <f>Титульный!$B$57&amp;" /____________________/ ("&amp;MID(Титульный!$B$56,1,SEARCH(" ",Титульный!$B$56)-1)&amp;" "&amp;MID(Титульный!$B$56,SEARCH(" ",Титульный!$B$56)+1,1)&amp;"."&amp;MID(Титульный!$B$56,SEARCH(" ",Титульный!$B$56,SEARCH(" ",Титульный!$B$56)+1)+1,1)&amp;"."&amp;")"</f>
        <v>экономист /____________________/ (Доценко Е.В.)</v>
      </c>
      <c r="B22" s="665"/>
    </row>
    <row r="23" spans="1:2" ht="15">
      <c r="A23" s="328"/>
      <c r="B23" s="978" t="s">
        <v>196</v>
      </c>
    </row>
    <row r="24" spans="1:2" ht="15">
      <c r="A24" s="805"/>
      <c r="B24" s="806"/>
    </row>
    <row r="25" spans="1:2" ht="15">
      <c r="A25" s="805"/>
      <c r="B25" s="806"/>
    </row>
    <row r="26" spans="1:2" ht="15">
      <c r="A26" s="805"/>
      <c r="B26" s="806"/>
    </row>
    <row r="27" spans="1:2" ht="15">
      <c r="A27" s="805"/>
      <c r="B27" s="806"/>
    </row>
    <row r="28" spans="1:2" ht="15">
      <c r="A28" s="805"/>
      <c r="B28" s="806"/>
    </row>
  </sheetData>
  <sheetProtection password="CF72" sheet="1" objects="1" scenarios="1"/>
  <mergeCells count="7">
    <mergeCell ref="A3:E3"/>
    <mergeCell ref="A7:A8"/>
    <mergeCell ref="B7:B8"/>
    <mergeCell ref="C7:C8"/>
    <mergeCell ref="D7:E7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2"/>
  <sheetViews>
    <sheetView zoomScalePageLayoutView="0" workbookViewId="0" topLeftCell="J1">
      <selection activeCell="Y22" sqref="Y22"/>
    </sheetView>
  </sheetViews>
  <sheetFormatPr defaultColWidth="0.85546875" defaultRowHeight="15"/>
  <cols>
    <col min="1" max="1" width="4.57421875" style="1222" customWidth="1"/>
    <col min="2" max="2" width="60.140625" style="1222" customWidth="1"/>
    <col min="3" max="3" width="28.7109375" style="1222" customWidth="1"/>
    <col min="4" max="5" width="14.57421875" style="1222" customWidth="1"/>
    <col min="6" max="13" width="9.421875" style="1222" customWidth="1"/>
    <col min="14" max="15" width="13.57421875" style="1222" customWidth="1"/>
    <col min="16" max="16" width="12.57421875" style="1222" customWidth="1"/>
    <col min="17" max="17" width="12.7109375" style="1222" customWidth="1"/>
    <col min="18" max="18" width="9.00390625" style="1222" customWidth="1"/>
    <col min="19" max="19" width="9.7109375" style="1222" customWidth="1"/>
    <col min="20" max="21" width="8.57421875" style="1222" customWidth="1"/>
    <col min="22" max="22" width="10.7109375" style="1222" customWidth="1"/>
    <col min="23" max="23" width="10.57421875" style="1222" customWidth="1"/>
    <col min="24" max="25" width="10.8515625" style="1222" customWidth="1"/>
    <col min="26" max="16384" width="0.85546875" style="1222" customWidth="1"/>
  </cols>
  <sheetData>
    <row r="1" spans="1:256" ht="15.75">
      <c r="A1" s="1221"/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314" t="s">
        <v>0</v>
      </c>
      <c r="X1" s="1314"/>
      <c r="Y1" s="1314"/>
      <c r="Z1" s="1221"/>
      <c r="AA1" s="1221"/>
      <c r="AB1" s="1221"/>
      <c r="AC1" s="1221"/>
      <c r="AD1" s="1221"/>
      <c r="AE1" s="1221"/>
      <c r="AF1" s="1221"/>
      <c r="AG1" s="1221"/>
      <c r="AH1" s="1221"/>
      <c r="AI1" s="1221"/>
      <c r="AJ1" s="1221"/>
      <c r="AK1" s="1221"/>
      <c r="AL1" s="1221"/>
      <c r="AM1" s="1221"/>
      <c r="AN1" s="1221"/>
      <c r="AO1" s="1221"/>
      <c r="AP1" s="1221"/>
      <c r="AQ1" s="1221"/>
      <c r="AR1" s="1221"/>
      <c r="AS1" s="1221"/>
      <c r="AT1" s="1221"/>
      <c r="AU1" s="1221"/>
      <c r="AV1" s="1221"/>
      <c r="AW1" s="1221"/>
      <c r="AX1" s="1221"/>
      <c r="AY1" s="1221"/>
      <c r="AZ1" s="1221"/>
      <c r="BA1" s="1221"/>
      <c r="BB1" s="1221"/>
      <c r="BC1" s="1221"/>
      <c r="BD1" s="1221"/>
      <c r="BE1" s="1221"/>
      <c r="BF1" s="1221"/>
      <c r="BG1" s="1221"/>
      <c r="BH1" s="1221"/>
      <c r="BI1" s="1221"/>
      <c r="BJ1" s="1221"/>
      <c r="BK1" s="1221"/>
      <c r="BL1" s="1221"/>
      <c r="BM1" s="1221"/>
      <c r="BN1" s="1221"/>
      <c r="BO1" s="1221"/>
      <c r="BP1" s="1221"/>
      <c r="BQ1" s="1221"/>
      <c r="BR1" s="1221"/>
      <c r="BS1" s="1221"/>
      <c r="BT1" s="1221"/>
      <c r="BU1" s="1221"/>
      <c r="BV1" s="1221"/>
      <c r="BW1" s="1221"/>
      <c r="BX1" s="1221"/>
      <c r="BY1" s="1221"/>
      <c r="BZ1" s="1221"/>
      <c r="CA1" s="1221"/>
      <c r="CB1" s="1221"/>
      <c r="CC1" s="1221"/>
      <c r="CD1" s="1221"/>
      <c r="CE1" s="1221"/>
      <c r="CF1" s="1221"/>
      <c r="CG1" s="1221"/>
      <c r="CH1" s="1221"/>
      <c r="CI1" s="1221"/>
      <c r="CJ1" s="1221"/>
      <c r="CK1" s="1221"/>
      <c r="CL1" s="1221"/>
      <c r="CM1" s="1221"/>
      <c r="CN1" s="1221"/>
      <c r="CO1" s="1221"/>
      <c r="CP1" s="1221"/>
      <c r="CQ1" s="1221"/>
      <c r="CR1" s="1221"/>
      <c r="CS1" s="1221"/>
      <c r="CT1" s="1221"/>
      <c r="CU1" s="1221"/>
      <c r="CV1" s="1221"/>
      <c r="CW1" s="1221"/>
      <c r="CX1" s="1221"/>
      <c r="CY1" s="1221"/>
      <c r="CZ1" s="1221"/>
      <c r="DA1" s="1221"/>
      <c r="DB1" s="1221"/>
      <c r="DC1" s="1221"/>
      <c r="DD1" s="1221"/>
      <c r="DE1" s="1221"/>
      <c r="DF1" s="1221"/>
      <c r="DG1" s="1221"/>
      <c r="DH1" s="1221"/>
      <c r="DI1" s="1221"/>
      <c r="DJ1" s="1221"/>
      <c r="DK1" s="1221"/>
      <c r="DL1" s="1221"/>
      <c r="DM1" s="1221"/>
      <c r="DN1" s="1221"/>
      <c r="DO1" s="1221"/>
      <c r="DP1" s="1221"/>
      <c r="DQ1" s="1221"/>
      <c r="DR1" s="1221"/>
      <c r="DS1" s="1221"/>
      <c r="DT1" s="1221"/>
      <c r="DU1" s="1221"/>
      <c r="DV1" s="1221"/>
      <c r="DW1" s="1221"/>
      <c r="DX1" s="1221"/>
      <c r="DY1" s="1221"/>
      <c r="DZ1" s="1221"/>
      <c r="EA1" s="1221"/>
      <c r="EB1" s="1221"/>
      <c r="EC1" s="1221"/>
      <c r="ED1" s="1221"/>
      <c r="EE1" s="1221"/>
      <c r="EF1" s="1221"/>
      <c r="EG1" s="1221"/>
      <c r="EH1" s="1221"/>
      <c r="EI1" s="1221"/>
      <c r="EJ1" s="1221"/>
      <c r="EK1" s="1221"/>
      <c r="EL1" s="1221"/>
      <c r="EM1" s="1221"/>
      <c r="EN1" s="1221"/>
      <c r="EO1" s="1221"/>
      <c r="EP1" s="1221"/>
      <c r="EQ1" s="1221"/>
      <c r="ER1" s="1221"/>
      <c r="ES1" s="1221"/>
      <c r="ET1" s="1221"/>
      <c r="EU1" s="1221"/>
      <c r="EV1" s="1221"/>
      <c r="EW1" s="1221"/>
      <c r="EX1" s="1221"/>
      <c r="EY1" s="1221"/>
      <c r="EZ1" s="1221"/>
      <c r="FA1" s="1221"/>
      <c r="FB1" s="1221"/>
      <c r="FC1" s="1221"/>
      <c r="FD1" s="1221"/>
      <c r="FE1" s="1221"/>
      <c r="FF1" s="1221"/>
      <c r="FG1" s="1221"/>
      <c r="FH1" s="1221"/>
      <c r="FI1" s="1221"/>
      <c r="FJ1" s="1221"/>
      <c r="FK1" s="1221"/>
      <c r="FL1" s="1221"/>
      <c r="FM1" s="1221"/>
      <c r="FN1" s="1221"/>
      <c r="FO1" s="1221"/>
      <c r="FP1" s="1221"/>
      <c r="FQ1" s="1221"/>
      <c r="FR1" s="1221"/>
      <c r="FS1" s="1221"/>
      <c r="FT1" s="1221"/>
      <c r="FU1" s="1221"/>
      <c r="FV1" s="1221"/>
      <c r="FW1" s="1221"/>
      <c r="FX1" s="1221"/>
      <c r="FY1" s="1221"/>
      <c r="FZ1" s="1221"/>
      <c r="GA1" s="1221"/>
      <c r="GB1" s="1221"/>
      <c r="GC1" s="1221"/>
      <c r="GD1" s="1221"/>
      <c r="GE1" s="1221"/>
      <c r="GF1" s="1221"/>
      <c r="GG1" s="1221"/>
      <c r="GH1" s="1221"/>
      <c r="GI1" s="1221"/>
      <c r="GJ1" s="1221"/>
      <c r="GK1" s="1221"/>
      <c r="GL1" s="1221"/>
      <c r="GM1" s="1221"/>
      <c r="GN1" s="1221"/>
      <c r="GO1" s="1221"/>
      <c r="GP1" s="1221"/>
      <c r="GQ1" s="1221"/>
      <c r="GR1" s="1221"/>
      <c r="GS1" s="1221"/>
      <c r="GT1" s="1221"/>
      <c r="GU1" s="1221"/>
      <c r="GV1" s="1221"/>
      <c r="GW1" s="1221"/>
      <c r="GX1" s="1221"/>
      <c r="GY1" s="1221"/>
      <c r="GZ1" s="1221"/>
      <c r="HA1" s="1221"/>
      <c r="HB1" s="1221"/>
      <c r="HC1" s="1221"/>
      <c r="HD1" s="1221"/>
      <c r="HE1" s="1221"/>
      <c r="HF1" s="1221"/>
      <c r="HG1" s="1221"/>
      <c r="HH1" s="1221"/>
      <c r="HI1" s="1221"/>
      <c r="HJ1" s="1221"/>
      <c r="HK1" s="1221"/>
      <c r="HL1" s="1221"/>
      <c r="HM1" s="1221"/>
      <c r="HN1" s="1221"/>
      <c r="HO1" s="1221"/>
      <c r="HP1" s="1221"/>
      <c r="HQ1" s="1221"/>
      <c r="HR1" s="1221"/>
      <c r="HS1" s="1221"/>
      <c r="HT1" s="1221"/>
      <c r="HU1" s="1221"/>
      <c r="HV1" s="1221"/>
      <c r="HW1" s="1221"/>
      <c r="HX1" s="1221"/>
      <c r="HY1" s="1221"/>
      <c r="HZ1" s="1221"/>
      <c r="IA1" s="1221"/>
      <c r="IB1" s="1221"/>
      <c r="IC1" s="1221"/>
      <c r="ID1" s="1221"/>
      <c r="IE1" s="1221"/>
      <c r="IF1" s="1221"/>
      <c r="IG1" s="1221"/>
      <c r="IH1" s="1221"/>
      <c r="II1" s="1221"/>
      <c r="IJ1" s="1221"/>
      <c r="IK1" s="1221"/>
      <c r="IL1" s="1221"/>
      <c r="IM1" s="1221"/>
      <c r="IN1" s="1221"/>
      <c r="IO1" s="1221"/>
      <c r="IP1" s="1221"/>
      <c r="IQ1" s="1221"/>
      <c r="IR1" s="1221"/>
      <c r="IS1" s="1221"/>
      <c r="IT1" s="1221"/>
      <c r="IU1" s="1221"/>
      <c r="IV1" s="1221"/>
    </row>
    <row r="2" spans="1:256" ht="15.75">
      <c r="A2" s="1221"/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315" t="s">
        <v>1</v>
      </c>
      <c r="X2" s="1315"/>
      <c r="Y2" s="1315"/>
      <c r="Z2" s="1223"/>
      <c r="AA2" s="1223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21"/>
      <c r="AP2" s="1221"/>
      <c r="AQ2" s="1221"/>
      <c r="AR2" s="1221"/>
      <c r="AS2" s="1221"/>
      <c r="AT2" s="1221"/>
      <c r="AU2" s="1221"/>
      <c r="AV2" s="1221"/>
      <c r="AW2" s="1221"/>
      <c r="AX2" s="1221"/>
      <c r="AY2" s="1221"/>
      <c r="AZ2" s="1221"/>
      <c r="BA2" s="1221"/>
      <c r="BB2" s="1221"/>
      <c r="BC2" s="1221"/>
      <c r="BD2" s="1221"/>
      <c r="BE2" s="1221"/>
      <c r="BF2" s="1221"/>
      <c r="BG2" s="1221"/>
      <c r="BH2" s="1221"/>
      <c r="BI2" s="1221"/>
      <c r="BJ2" s="1221"/>
      <c r="BK2" s="1221"/>
      <c r="BL2" s="1221"/>
      <c r="BM2" s="1221"/>
      <c r="BN2" s="1221"/>
      <c r="BO2" s="1221"/>
      <c r="BP2" s="1221"/>
      <c r="BQ2" s="1221"/>
      <c r="BR2" s="1221"/>
      <c r="BS2" s="1221"/>
      <c r="BT2" s="1221"/>
      <c r="BU2" s="1221"/>
      <c r="BV2" s="1221"/>
      <c r="BW2" s="1221"/>
      <c r="BX2" s="1221"/>
      <c r="BY2" s="1221"/>
      <c r="BZ2" s="1221"/>
      <c r="CA2" s="1221"/>
      <c r="CB2" s="1221"/>
      <c r="CC2" s="1221"/>
      <c r="CD2" s="1221"/>
      <c r="CE2" s="1221"/>
      <c r="CF2" s="1221"/>
      <c r="CG2" s="1221"/>
      <c r="CH2" s="1221"/>
      <c r="CI2" s="1221"/>
      <c r="CJ2" s="1221"/>
      <c r="CK2" s="1221"/>
      <c r="CL2" s="1221"/>
      <c r="CM2" s="1221"/>
      <c r="CN2" s="1221"/>
      <c r="CO2" s="1221"/>
      <c r="CP2" s="1221"/>
      <c r="CQ2" s="1221"/>
      <c r="CR2" s="1221"/>
      <c r="CS2" s="1221"/>
      <c r="CT2" s="1221"/>
      <c r="CU2" s="1221"/>
      <c r="CV2" s="1221"/>
      <c r="CW2" s="1221"/>
      <c r="CX2" s="1221"/>
      <c r="CY2" s="1221"/>
      <c r="CZ2" s="1221"/>
      <c r="DA2" s="1221"/>
      <c r="DB2" s="1221"/>
      <c r="DC2" s="1221"/>
      <c r="DD2" s="1221"/>
      <c r="DE2" s="1221"/>
      <c r="DF2" s="1221"/>
      <c r="DG2" s="1221"/>
      <c r="DH2" s="1221"/>
      <c r="DI2" s="1221"/>
      <c r="DJ2" s="1221"/>
      <c r="DK2" s="1221"/>
      <c r="DL2" s="1221"/>
      <c r="DM2" s="1221"/>
      <c r="DN2" s="1221"/>
      <c r="DO2" s="1221"/>
      <c r="DP2" s="1221"/>
      <c r="DQ2" s="1221"/>
      <c r="DR2" s="1221"/>
      <c r="DS2" s="1221"/>
      <c r="DT2" s="1221"/>
      <c r="DU2" s="1221"/>
      <c r="DV2" s="1221"/>
      <c r="DW2" s="1221"/>
      <c r="DX2" s="1221"/>
      <c r="DY2" s="1221"/>
      <c r="DZ2" s="1221"/>
      <c r="EA2" s="1221"/>
      <c r="EB2" s="1221"/>
      <c r="EC2" s="1221"/>
      <c r="ED2" s="1221"/>
      <c r="EE2" s="1221"/>
      <c r="EF2" s="1221"/>
      <c r="EG2" s="1221"/>
      <c r="EH2" s="1221"/>
      <c r="EI2" s="1221"/>
      <c r="EJ2" s="1221"/>
      <c r="EK2" s="1221"/>
      <c r="EL2" s="1221"/>
      <c r="EM2" s="1221"/>
      <c r="EN2" s="1221"/>
      <c r="EO2" s="1221"/>
      <c r="EP2" s="1221"/>
      <c r="EQ2" s="1221"/>
      <c r="ER2" s="1221"/>
      <c r="ES2" s="1221"/>
      <c r="ET2" s="1221"/>
      <c r="EU2" s="1221"/>
      <c r="EV2" s="1221"/>
      <c r="EW2" s="1221"/>
      <c r="EX2" s="1221"/>
      <c r="EY2" s="1221"/>
      <c r="EZ2" s="1221"/>
      <c r="FA2" s="1221"/>
      <c r="FB2" s="1221"/>
      <c r="FC2" s="1221"/>
      <c r="FD2" s="1221"/>
      <c r="FE2" s="1221"/>
      <c r="FF2" s="1221"/>
      <c r="FG2" s="1221"/>
      <c r="FH2" s="1221"/>
      <c r="FI2" s="1221"/>
      <c r="FJ2" s="1221"/>
      <c r="FK2" s="1221"/>
      <c r="FL2" s="1221"/>
      <c r="FM2" s="1221"/>
      <c r="FN2" s="1221"/>
      <c r="FO2" s="1221"/>
      <c r="FP2" s="1221"/>
      <c r="FQ2" s="1221"/>
      <c r="FR2" s="1221"/>
      <c r="FS2" s="1221"/>
      <c r="FT2" s="1221"/>
      <c r="FU2" s="1221"/>
      <c r="FV2" s="1221"/>
      <c r="FW2" s="1221"/>
      <c r="FX2" s="1221"/>
      <c r="FY2" s="1221"/>
      <c r="FZ2" s="1221"/>
      <c r="GA2" s="1221"/>
      <c r="GB2" s="1221"/>
      <c r="GC2" s="1221"/>
      <c r="GD2" s="1221"/>
      <c r="GE2" s="1221"/>
      <c r="GF2" s="1221"/>
      <c r="GG2" s="1221"/>
      <c r="GH2" s="1221"/>
      <c r="GI2" s="1221"/>
      <c r="GJ2" s="1221"/>
      <c r="GK2" s="1221"/>
      <c r="GL2" s="1221"/>
      <c r="GM2" s="1221"/>
      <c r="GN2" s="1221"/>
      <c r="GO2" s="1221"/>
      <c r="GP2" s="1221"/>
      <c r="GQ2" s="1221"/>
      <c r="GR2" s="1221"/>
      <c r="GS2" s="1221"/>
      <c r="GT2" s="1221"/>
      <c r="GU2" s="1221"/>
      <c r="GV2" s="1221"/>
      <c r="GW2" s="1221"/>
      <c r="GX2" s="1221"/>
      <c r="GY2" s="1221"/>
      <c r="GZ2" s="1221"/>
      <c r="HA2" s="1221"/>
      <c r="HB2" s="1221"/>
      <c r="HC2" s="1221"/>
      <c r="HD2" s="1221"/>
      <c r="HE2" s="1221"/>
      <c r="HF2" s="1221"/>
      <c r="HG2" s="1221"/>
      <c r="HH2" s="1221"/>
      <c r="HI2" s="1221"/>
      <c r="HJ2" s="1221"/>
      <c r="HK2" s="1221"/>
      <c r="HL2" s="1221"/>
      <c r="HM2" s="1221"/>
      <c r="HN2" s="1221"/>
      <c r="HO2" s="1221"/>
      <c r="HP2" s="1221"/>
      <c r="HQ2" s="1221"/>
      <c r="HR2" s="1221"/>
      <c r="HS2" s="1221"/>
      <c r="HT2" s="1221"/>
      <c r="HU2" s="1221"/>
      <c r="HV2" s="1221"/>
      <c r="HW2" s="1221"/>
      <c r="HX2" s="1221"/>
      <c r="HY2" s="1221"/>
      <c r="HZ2" s="1221"/>
      <c r="IA2" s="1221"/>
      <c r="IB2" s="1221"/>
      <c r="IC2" s="1221"/>
      <c r="ID2" s="1221"/>
      <c r="IE2" s="1221"/>
      <c r="IF2" s="1221"/>
      <c r="IG2" s="1221"/>
      <c r="IH2" s="1221"/>
      <c r="II2" s="1221"/>
      <c r="IJ2" s="1221"/>
      <c r="IK2" s="1221"/>
      <c r="IL2" s="1221"/>
      <c r="IM2" s="1221"/>
      <c r="IN2" s="1221"/>
      <c r="IO2" s="1221"/>
      <c r="IP2" s="1221"/>
      <c r="IQ2" s="1221"/>
      <c r="IR2" s="1221"/>
      <c r="IS2" s="1221"/>
      <c r="IT2" s="1221"/>
      <c r="IU2" s="1221"/>
      <c r="IV2" s="1221"/>
    </row>
    <row r="3" spans="1:256" ht="15.75">
      <c r="A3" s="1221"/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1221"/>
      <c r="S3" s="1221"/>
      <c r="T3" s="1221"/>
      <c r="U3" s="1221"/>
      <c r="V3" s="1221"/>
      <c r="W3" s="1316"/>
      <c r="X3" s="1316"/>
      <c r="Y3" s="1316"/>
      <c r="Z3" s="1224"/>
      <c r="AA3" s="1224"/>
      <c r="AB3" s="1221"/>
      <c r="AC3" s="1221"/>
      <c r="AD3" s="1221"/>
      <c r="AE3" s="1221"/>
      <c r="AF3" s="1221"/>
      <c r="AG3" s="1221"/>
      <c r="AH3" s="1221"/>
      <c r="AI3" s="1221"/>
      <c r="AJ3" s="1221"/>
      <c r="AK3" s="1221"/>
      <c r="AL3" s="1221"/>
      <c r="AM3" s="1221"/>
      <c r="AN3" s="1221"/>
      <c r="AO3" s="1221"/>
      <c r="AP3" s="1221"/>
      <c r="AQ3" s="1221"/>
      <c r="AR3" s="1221"/>
      <c r="AS3" s="1221"/>
      <c r="AT3" s="1221"/>
      <c r="AU3" s="1221"/>
      <c r="AV3" s="1221"/>
      <c r="AW3" s="1221"/>
      <c r="AX3" s="1221"/>
      <c r="AY3" s="1221"/>
      <c r="AZ3" s="1221"/>
      <c r="BA3" s="1221"/>
      <c r="BB3" s="1221"/>
      <c r="BC3" s="1221"/>
      <c r="BD3" s="1221"/>
      <c r="BE3" s="1221"/>
      <c r="BF3" s="1221"/>
      <c r="BG3" s="1221"/>
      <c r="BH3" s="1221"/>
      <c r="BI3" s="1221"/>
      <c r="BJ3" s="1221"/>
      <c r="BK3" s="1221"/>
      <c r="BL3" s="1221"/>
      <c r="BM3" s="1221"/>
      <c r="BN3" s="1221"/>
      <c r="BO3" s="1221"/>
      <c r="BP3" s="1221"/>
      <c r="BQ3" s="1221"/>
      <c r="BR3" s="1221"/>
      <c r="BS3" s="1221"/>
      <c r="BT3" s="1221"/>
      <c r="BU3" s="1221"/>
      <c r="BV3" s="1221"/>
      <c r="BW3" s="1221"/>
      <c r="BX3" s="1221"/>
      <c r="BY3" s="1221"/>
      <c r="BZ3" s="1221"/>
      <c r="CA3" s="1221"/>
      <c r="CB3" s="1221"/>
      <c r="CC3" s="1221"/>
      <c r="CD3" s="1221"/>
      <c r="CE3" s="1221"/>
      <c r="CF3" s="1221"/>
      <c r="CG3" s="1221"/>
      <c r="CH3" s="1221"/>
      <c r="CI3" s="1221"/>
      <c r="CJ3" s="1221"/>
      <c r="CK3" s="1221"/>
      <c r="CL3" s="1221"/>
      <c r="CM3" s="1221"/>
      <c r="CN3" s="1221"/>
      <c r="CO3" s="1221"/>
      <c r="CP3" s="1221"/>
      <c r="CQ3" s="1221"/>
      <c r="CR3" s="1221"/>
      <c r="CS3" s="1221"/>
      <c r="CT3" s="1221"/>
      <c r="CU3" s="1221"/>
      <c r="CV3" s="1221"/>
      <c r="CW3" s="1221"/>
      <c r="CX3" s="1221"/>
      <c r="CY3" s="1221"/>
      <c r="CZ3" s="1221"/>
      <c r="DA3" s="1221"/>
      <c r="DB3" s="1221"/>
      <c r="DC3" s="1221"/>
      <c r="DD3" s="1221"/>
      <c r="DE3" s="1221"/>
      <c r="DF3" s="1221"/>
      <c r="DG3" s="1221"/>
      <c r="DH3" s="1221"/>
      <c r="DI3" s="1221"/>
      <c r="DJ3" s="1221"/>
      <c r="DK3" s="1221"/>
      <c r="DL3" s="1221"/>
      <c r="DM3" s="1221"/>
      <c r="DN3" s="1221"/>
      <c r="DO3" s="1221"/>
      <c r="DP3" s="1221"/>
      <c r="DQ3" s="1221"/>
      <c r="DR3" s="1221"/>
      <c r="DS3" s="1221"/>
      <c r="DT3" s="1221"/>
      <c r="DU3" s="1221"/>
      <c r="DV3" s="1221"/>
      <c r="DW3" s="1221"/>
      <c r="DX3" s="1221"/>
      <c r="DY3" s="1221"/>
      <c r="DZ3" s="1221"/>
      <c r="EA3" s="1221"/>
      <c r="EB3" s="1221"/>
      <c r="EC3" s="1221"/>
      <c r="ED3" s="1221"/>
      <c r="EE3" s="1221"/>
      <c r="EF3" s="1221"/>
      <c r="EG3" s="1221"/>
      <c r="EH3" s="1221"/>
      <c r="EI3" s="1221"/>
      <c r="EJ3" s="1221"/>
      <c r="EK3" s="1221"/>
      <c r="EL3" s="1221"/>
      <c r="EM3" s="1221"/>
      <c r="EN3" s="1221"/>
      <c r="EO3" s="1221"/>
      <c r="EP3" s="1221"/>
      <c r="EQ3" s="1221"/>
      <c r="ER3" s="1221"/>
      <c r="ES3" s="1221"/>
      <c r="ET3" s="1221"/>
      <c r="EU3" s="1221"/>
      <c r="EV3" s="1221"/>
      <c r="EW3" s="1221"/>
      <c r="EX3" s="1221"/>
      <c r="EY3" s="1221"/>
      <c r="EZ3" s="1221"/>
      <c r="FA3" s="1221"/>
      <c r="FB3" s="1221"/>
      <c r="FC3" s="1221"/>
      <c r="FD3" s="1221"/>
      <c r="FE3" s="1221"/>
      <c r="FF3" s="1221"/>
      <c r="FG3" s="1221"/>
      <c r="FH3" s="1221"/>
      <c r="FI3" s="1221"/>
      <c r="FJ3" s="1221"/>
      <c r="FK3" s="1221"/>
      <c r="FL3" s="1221"/>
      <c r="FM3" s="1221"/>
      <c r="FN3" s="1221"/>
      <c r="FO3" s="1221"/>
      <c r="FP3" s="1221"/>
      <c r="FQ3" s="1221"/>
      <c r="FR3" s="1221"/>
      <c r="FS3" s="1221"/>
      <c r="FT3" s="1221"/>
      <c r="FU3" s="1221"/>
      <c r="FV3" s="1221"/>
      <c r="FW3" s="1221"/>
      <c r="FX3" s="1221"/>
      <c r="FY3" s="1221"/>
      <c r="FZ3" s="1221"/>
      <c r="GA3" s="1221"/>
      <c r="GB3" s="1221"/>
      <c r="GC3" s="1221"/>
      <c r="GD3" s="1221"/>
      <c r="GE3" s="1221"/>
      <c r="GF3" s="1221"/>
      <c r="GG3" s="1221"/>
      <c r="GH3" s="1221"/>
      <c r="GI3" s="1221"/>
      <c r="GJ3" s="1221"/>
      <c r="GK3" s="1221"/>
      <c r="GL3" s="1221"/>
      <c r="GM3" s="1221"/>
      <c r="GN3" s="1221"/>
      <c r="GO3" s="1221"/>
      <c r="GP3" s="1221"/>
      <c r="GQ3" s="1221"/>
      <c r="GR3" s="1221"/>
      <c r="GS3" s="1221"/>
      <c r="GT3" s="1221"/>
      <c r="GU3" s="1221"/>
      <c r="GV3" s="1221"/>
      <c r="GW3" s="1221"/>
      <c r="GX3" s="1221"/>
      <c r="GY3" s="1221"/>
      <c r="GZ3" s="1221"/>
      <c r="HA3" s="1221"/>
      <c r="HB3" s="1221"/>
      <c r="HC3" s="1221"/>
      <c r="HD3" s="1221"/>
      <c r="HE3" s="1221"/>
      <c r="HF3" s="1221"/>
      <c r="HG3" s="1221"/>
      <c r="HH3" s="1221"/>
      <c r="HI3" s="1221"/>
      <c r="HJ3" s="1221"/>
      <c r="HK3" s="1221"/>
      <c r="HL3" s="1221"/>
      <c r="HM3" s="1221"/>
      <c r="HN3" s="1221"/>
      <c r="HO3" s="1221"/>
      <c r="HP3" s="1221"/>
      <c r="HQ3" s="1221"/>
      <c r="HR3" s="1221"/>
      <c r="HS3" s="1221"/>
      <c r="HT3" s="1221"/>
      <c r="HU3" s="1221"/>
      <c r="HV3" s="1221"/>
      <c r="HW3" s="1221"/>
      <c r="HX3" s="1221"/>
      <c r="HY3" s="1221"/>
      <c r="HZ3" s="1221"/>
      <c r="IA3" s="1221"/>
      <c r="IB3" s="1221"/>
      <c r="IC3" s="1221"/>
      <c r="ID3" s="1221"/>
      <c r="IE3" s="1221"/>
      <c r="IF3" s="1221"/>
      <c r="IG3" s="1221"/>
      <c r="IH3" s="1221"/>
      <c r="II3" s="1221"/>
      <c r="IJ3" s="1221"/>
      <c r="IK3" s="1221"/>
      <c r="IL3" s="1221"/>
      <c r="IM3" s="1221"/>
      <c r="IN3" s="1221"/>
      <c r="IO3" s="1221"/>
      <c r="IP3" s="1221"/>
      <c r="IQ3" s="1221"/>
      <c r="IR3" s="1221"/>
      <c r="IS3" s="1221"/>
      <c r="IT3" s="1221"/>
      <c r="IU3" s="1221"/>
      <c r="IV3" s="1221"/>
    </row>
    <row r="4" spans="1:256" ht="15.75">
      <c r="A4" s="1221"/>
      <c r="B4" s="1221"/>
      <c r="C4" s="1221"/>
      <c r="D4" s="1221"/>
      <c r="E4" s="1221"/>
      <c r="F4" s="1221"/>
      <c r="G4" s="1221"/>
      <c r="H4" s="1221"/>
      <c r="I4" s="1221"/>
      <c r="J4" s="1221"/>
      <c r="K4" s="1221"/>
      <c r="L4" s="1221"/>
      <c r="M4" s="1221"/>
      <c r="N4" s="1221"/>
      <c r="O4" s="1221"/>
      <c r="P4" s="1221"/>
      <c r="Q4" s="1221"/>
      <c r="R4" s="1221"/>
      <c r="S4" s="1221"/>
      <c r="T4" s="1221"/>
      <c r="U4" s="1221"/>
      <c r="V4" s="1221"/>
      <c r="W4" s="1317" t="s">
        <v>1077</v>
      </c>
      <c r="X4" s="1317"/>
      <c r="Y4" s="1317"/>
      <c r="Z4" s="1221"/>
      <c r="AA4" s="1221"/>
      <c r="AB4" s="1221"/>
      <c r="AC4" s="1221"/>
      <c r="AD4" s="1221"/>
      <c r="AE4" s="1221"/>
      <c r="AF4" s="1221"/>
      <c r="AG4" s="1221"/>
      <c r="AH4" s="1221"/>
      <c r="AI4" s="1221"/>
      <c r="AJ4" s="1221"/>
      <c r="AK4" s="1221"/>
      <c r="AL4" s="1221"/>
      <c r="AM4" s="1221"/>
      <c r="AN4" s="1221"/>
      <c r="AO4" s="1221"/>
      <c r="AP4" s="1221"/>
      <c r="AQ4" s="1221"/>
      <c r="AR4" s="1221"/>
      <c r="AS4" s="1221"/>
      <c r="AT4" s="1221"/>
      <c r="AU4" s="1221"/>
      <c r="AV4" s="1221"/>
      <c r="AW4" s="1221"/>
      <c r="AX4" s="1221"/>
      <c r="AY4" s="1221"/>
      <c r="AZ4" s="1221"/>
      <c r="BA4" s="1221"/>
      <c r="BB4" s="1221"/>
      <c r="BC4" s="1221"/>
      <c r="BD4" s="1221"/>
      <c r="BE4" s="1221"/>
      <c r="BF4" s="1221"/>
      <c r="BG4" s="1221"/>
      <c r="BH4" s="1221"/>
      <c r="BI4" s="1221"/>
      <c r="BJ4" s="1221"/>
      <c r="BK4" s="1221"/>
      <c r="BL4" s="1221"/>
      <c r="BM4" s="1221"/>
      <c r="BN4" s="1221"/>
      <c r="BO4" s="1221"/>
      <c r="BP4" s="1221"/>
      <c r="BQ4" s="1221"/>
      <c r="BR4" s="1221"/>
      <c r="BS4" s="1221"/>
      <c r="BT4" s="1221"/>
      <c r="BU4" s="1221"/>
      <c r="BV4" s="1221"/>
      <c r="BW4" s="1221"/>
      <c r="BX4" s="1221"/>
      <c r="BY4" s="1221"/>
      <c r="BZ4" s="1221"/>
      <c r="CA4" s="1221"/>
      <c r="CB4" s="1221"/>
      <c r="CC4" s="1221"/>
      <c r="CD4" s="1221"/>
      <c r="CE4" s="1221"/>
      <c r="CF4" s="1221"/>
      <c r="CG4" s="1221"/>
      <c r="CH4" s="1221"/>
      <c r="CI4" s="1221"/>
      <c r="CJ4" s="1221"/>
      <c r="CK4" s="1221"/>
      <c r="CL4" s="1221"/>
      <c r="CM4" s="1221"/>
      <c r="CN4" s="1221"/>
      <c r="CO4" s="1221"/>
      <c r="CP4" s="1221"/>
      <c r="CQ4" s="1221"/>
      <c r="CR4" s="1221"/>
      <c r="CS4" s="1221"/>
      <c r="CT4" s="1221"/>
      <c r="CU4" s="1221"/>
      <c r="CV4" s="1221"/>
      <c r="CW4" s="1221"/>
      <c r="CX4" s="1221"/>
      <c r="CY4" s="1221"/>
      <c r="CZ4" s="1221"/>
      <c r="DA4" s="1221"/>
      <c r="DB4" s="1221"/>
      <c r="DC4" s="1221"/>
      <c r="DD4" s="1221"/>
      <c r="DE4" s="1221"/>
      <c r="DF4" s="1221"/>
      <c r="DG4" s="1221"/>
      <c r="DH4" s="1221"/>
      <c r="DI4" s="1221"/>
      <c r="DJ4" s="1221"/>
      <c r="DK4" s="1221"/>
      <c r="DL4" s="1221"/>
      <c r="DM4" s="1221"/>
      <c r="DN4" s="1221"/>
      <c r="DO4" s="1221"/>
      <c r="DP4" s="1221"/>
      <c r="DQ4" s="1221"/>
      <c r="DR4" s="1221"/>
      <c r="DS4" s="1221"/>
      <c r="DT4" s="1221"/>
      <c r="DU4" s="1221"/>
      <c r="DV4" s="1221"/>
      <c r="DW4" s="1221"/>
      <c r="DX4" s="1221"/>
      <c r="DY4" s="1221"/>
      <c r="DZ4" s="1221"/>
      <c r="EA4" s="1221"/>
      <c r="EB4" s="1221"/>
      <c r="EC4" s="1221"/>
      <c r="ED4" s="1221"/>
      <c r="EE4" s="1221"/>
      <c r="EF4" s="1221"/>
      <c r="EG4" s="1221"/>
      <c r="EH4" s="1221"/>
      <c r="EI4" s="1221"/>
      <c r="EJ4" s="1221"/>
      <c r="EK4" s="1221"/>
      <c r="EL4" s="1221"/>
      <c r="EM4" s="1221"/>
      <c r="EN4" s="1221"/>
      <c r="EO4" s="1221"/>
      <c r="EP4" s="1221"/>
      <c r="EQ4" s="1221"/>
      <c r="ER4" s="1221"/>
      <c r="ES4" s="1221"/>
      <c r="ET4" s="1221"/>
      <c r="EU4" s="1221"/>
      <c r="EV4" s="1221"/>
      <c r="EW4" s="1221"/>
      <c r="EX4" s="1221"/>
      <c r="EY4" s="1221"/>
      <c r="EZ4" s="1221"/>
      <c r="FA4" s="1221"/>
      <c r="FB4" s="1221"/>
      <c r="FC4" s="1221"/>
      <c r="FD4" s="1221"/>
      <c r="FE4" s="1221"/>
      <c r="FF4" s="1221"/>
      <c r="FG4" s="1221"/>
      <c r="FH4" s="1221"/>
      <c r="FI4" s="1221"/>
      <c r="FJ4" s="1221"/>
      <c r="FK4" s="1221"/>
      <c r="FL4" s="1221"/>
      <c r="FM4" s="1221"/>
      <c r="FN4" s="1221"/>
      <c r="FO4" s="1221"/>
      <c r="FP4" s="1221"/>
      <c r="FQ4" s="1221"/>
      <c r="FR4" s="1221"/>
      <c r="FS4" s="1221"/>
      <c r="FT4" s="1221"/>
      <c r="FU4" s="1221"/>
      <c r="FV4" s="1221"/>
      <c r="FW4" s="1221"/>
      <c r="FX4" s="1221"/>
      <c r="FY4" s="1221"/>
      <c r="FZ4" s="1221"/>
      <c r="GA4" s="1221"/>
      <c r="GB4" s="1221"/>
      <c r="GC4" s="1221"/>
      <c r="GD4" s="1221"/>
      <c r="GE4" s="1221"/>
      <c r="GF4" s="1221"/>
      <c r="GG4" s="1221"/>
      <c r="GH4" s="1221"/>
      <c r="GI4" s="1221"/>
      <c r="GJ4" s="1221"/>
      <c r="GK4" s="1221"/>
      <c r="GL4" s="1221"/>
      <c r="GM4" s="1221"/>
      <c r="GN4" s="1221"/>
      <c r="GO4" s="1221"/>
      <c r="GP4" s="1221"/>
      <c r="GQ4" s="1221"/>
      <c r="GR4" s="1221"/>
      <c r="GS4" s="1221"/>
      <c r="GT4" s="1221"/>
      <c r="GU4" s="1221"/>
      <c r="GV4" s="1221"/>
      <c r="GW4" s="1221"/>
      <c r="GX4" s="1221"/>
      <c r="GY4" s="1221"/>
      <c r="GZ4" s="1221"/>
      <c r="HA4" s="1221"/>
      <c r="HB4" s="1221"/>
      <c r="HC4" s="1221"/>
      <c r="HD4" s="1221"/>
      <c r="HE4" s="1221"/>
      <c r="HF4" s="1221"/>
      <c r="HG4" s="1221"/>
      <c r="HH4" s="1221"/>
      <c r="HI4" s="1221"/>
      <c r="HJ4" s="1221"/>
      <c r="HK4" s="1221"/>
      <c r="HL4" s="1221"/>
      <c r="HM4" s="1221"/>
      <c r="HN4" s="1221"/>
      <c r="HO4" s="1221"/>
      <c r="HP4" s="1221"/>
      <c r="HQ4" s="1221"/>
      <c r="HR4" s="1221"/>
      <c r="HS4" s="1221"/>
      <c r="HT4" s="1221"/>
      <c r="HU4" s="1221"/>
      <c r="HV4" s="1221"/>
      <c r="HW4" s="1221"/>
      <c r="HX4" s="1221"/>
      <c r="HY4" s="1221"/>
      <c r="HZ4" s="1221"/>
      <c r="IA4" s="1221"/>
      <c r="IB4" s="1221"/>
      <c r="IC4" s="1221"/>
      <c r="ID4" s="1221"/>
      <c r="IE4" s="1221"/>
      <c r="IF4" s="1221"/>
      <c r="IG4" s="1221"/>
      <c r="IH4" s="1221"/>
      <c r="II4" s="1221"/>
      <c r="IJ4" s="1221"/>
      <c r="IK4" s="1221"/>
      <c r="IL4" s="1221"/>
      <c r="IM4" s="1221"/>
      <c r="IN4" s="1221"/>
      <c r="IO4" s="1221"/>
      <c r="IP4" s="1221"/>
      <c r="IQ4" s="1221"/>
      <c r="IR4" s="1221"/>
      <c r="IS4" s="1221"/>
      <c r="IT4" s="1221"/>
      <c r="IU4" s="1221"/>
      <c r="IV4" s="1221"/>
    </row>
    <row r="5" spans="1:256" ht="15.75">
      <c r="A5" s="1221"/>
      <c r="B5" s="1221"/>
      <c r="C5" s="1221"/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1221"/>
      <c r="Q5" s="1221"/>
      <c r="R5" s="1221"/>
      <c r="S5" s="1221"/>
      <c r="T5" s="1221"/>
      <c r="U5" s="1221"/>
      <c r="V5" s="1221"/>
      <c r="W5" s="1225" t="s">
        <v>3</v>
      </c>
      <c r="X5" s="1226"/>
      <c r="Y5" s="1221"/>
      <c r="Z5" s="1221"/>
      <c r="AA5" s="1221"/>
      <c r="AB5" s="1221"/>
      <c r="AC5" s="1221"/>
      <c r="AD5" s="1221"/>
      <c r="AE5" s="1221"/>
      <c r="AF5" s="1221"/>
      <c r="AG5" s="1221"/>
      <c r="AH5" s="1221"/>
      <c r="AI5" s="1221"/>
      <c r="AJ5" s="1221"/>
      <c r="AK5" s="1221"/>
      <c r="AL5" s="1221"/>
      <c r="AM5" s="1221"/>
      <c r="AN5" s="1221"/>
      <c r="AO5" s="1221"/>
      <c r="AP5" s="1221"/>
      <c r="AQ5" s="1221"/>
      <c r="AR5" s="1221"/>
      <c r="AS5" s="1221"/>
      <c r="AT5" s="1221"/>
      <c r="AU5" s="1221"/>
      <c r="AV5" s="1221"/>
      <c r="AW5" s="1221"/>
      <c r="AX5" s="1221"/>
      <c r="AY5" s="1221"/>
      <c r="AZ5" s="1221"/>
      <c r="BA5" s="1221"/>
      <c r="BB5" s="1221"/>
      <c r="BC5" s="1221"/>
      <c r="BD5" s="1221"/>
      <c r="BE5" s="1221"/>
      <c r="BF5" s="1221"/>
      <c r="BG5" s="1221"/>
      <c r="BH5" s="1221"/>
      <c r="BI5" s="1221"/>
      <c r="BJ5" s="1221"/>
      <c r="BK5" s="1221"/>
      <c r="BL5" s="1221"/>
      <c r="BM5" s="1221"/>
      <c r="BN5" s="1221"/>
      <c r="BO5" s="1221"/>
      <c r="BP5" s="1221"/>
      <c r="BQ5" s="1221"/>
      <c r="BR5" s="1221"/>
      <c r="BS5" s="1221"/>
      <c r="BT5" s="1221"/>
      <c r="BU5" s="1221"/>
      <c r="BV5" s="1221"/>
      <c r="BW5" s="1221"/>
      <c r="BX5" s="1221"/>
      <c r="BY5" s="1221"/>
      <c r="BZ5" s="1221"/>
      <c r="CA5" s="1221"/>
      <c r="CB5" s="1221"/>
      <c r="CC5" s="1221"/>
      <c r="CD5" s="1221"/>
      <c r="CE5" s="1221"/>
      <c r="CF5" s="1221"/>
      <c r="CG5" s="1221"/>
      <c r="CH5" s="1221"/>
      <c r="CI5" s="1221"/>
      <c r="CJ5" s="1221"/>
      <c r="CK5" s="1221"/>
      <c r="CL5" s="1221"/>
      <c r="CM5" s="1221"/>
      <c r="CN5" s="1221"/>
      <c r="CO5" s="1221"/>
      <c r="CP5" s="1221"/>
      <c r="CQ5" s="1221"/>
      <c r="CR5" s="1221"/>
      <c r="CS5" s="1221"/>
      <c r="CT5" s="1221"/>
      <c r="CU5" s="1221"/>
      <c r="CV5" s="1221"/>
      <c r="CW5" s="1221"/>
      <c r="CX5" s="1221"/>
      <c r="CY5" s="1221"/>
      <c r="CZ5" s="1221"/>
      <c r="DA5" s="1221"/>
      <c r="DB5" s="1221"/>
      <c r="DC5" s="1221"/>
      <c r="DD5" s="1221"/>
      <c r="DE5" s="1221"/>
      <c r="DF5" s="1221"/>
      <c r="DG5" s="1221"/>
      <c r="DH5" s="1221"/>
      <c r="DI5" s="1221"/>
      <c r="DJ5" s="1221"/>
      <c r="DK5" s="1221"/>
      <c r="DL5" s="1221"/>
      <c r="DM5" s="1221"/>
      <c r="DN5" s="1221"/>
      <c r="DO5" s="1221"/>
      <c r="DP5" s="1221"/>
      <c r="DQ5" s="1221"/>
      <c r="DR5" s="1221"/>
      <c r="DS5" s="1221"/>
      <c r="DT5" s="1221"/>
      <c r="DU5" s="1221"/>
      <c r="DV5" s="1221"/>
      <c r="DW5" s="1221"/>
      <c r="DX5" s="1221"/>
      <c r="DY5" s="1221"/>
      <c r="DZ5" s="1221"/>
      <c r="EA5" s="1221"/>
      <c r="EB5" s="1221"/>
      <c r="EC5" s="1221"/>
      <c r="ED5" s="1221"/>
      <c r="EE5" s="1221"/>
      <c r="EF5" s="1221"/>
      <c r="EG5" s="1221"/>
      <c r="EH5" s="1221"/>
      <c r="EI5" s="1221"/>
      <c r="EJ5" s="1221"/>
      <c r="EK5" s="1221"/>
      <c r="EL5" s="1221"/>
      <c r="EM5" s="1221"/>
      <c r="EN5" s="1221"/>
      <c r="EO5" s="1221"/>
      <c r="EP5" s="1221"/>
      <c r="EQ5" s="1221"/>
      <c r="ER5" s="1221"/>
      <c r="ES5" s="1221"/>
      <c r="ET5" s="1221"/>
      <c r="EU5" s="1221"/>
      <c r="EV5" s="1221"/>
      <c r="EW5" s="1221"/>
      <c r="EX5" s="1221"/>
      <c r="EY5" s="1221"/>
      <c r="EZ5" s="1221"/>
      <c r="FA5" s="1221"/>
      <c r="FB5" s="1221"/>
      <c r="FC5" s="1221"/>
      <c r="FD5" s="1221"/>
      <c r="FE5" s="1221"/>
      <c r="FF5" s="1221"/>
      <c r="FG5" s="1221"/>
      <c r="FH5" s="1221"/>
      <c r="FI5" s="1221"/>
      <c r="FJ5" s="1221"/>
      <c r="FK5" s="1221"/>
      <c r="FL5" s="1221"/>
      <c r="FM5" s="1221"/>
      <c r="FN5" s="1221"/>
      <c r="FO5" s="1221"/>
      <c r="FP5" s="1221"/>
      <c r="FQ5" s="1221"/>
      <c r="FR5" s="1221"/>
      <c r="FS5" s="1221"/>
      <c r="FT5" s="1221"/>
      <c r="FU5" s="1221"/>
      <c r="FV5" s="1221"/>
      <c r="FW5" s="1221"/>
      <c r="FX5" s="1221"/>
      <c r="FY5" s="1221"/>
      <c r="FZ5" s="1221"/>
      <c r="GA5" s="1221"/>
      <c r="GB5" s="1221"/>
      <c r="GC5" s="1221"/>
      <c r="GD5" s="1221"/>
      <c r="GE5" s="1221"/>
      <c r="GF5" s="1221"/>
      <c r="GG5" s="1221"/>
      <c r="GH5" s="1221"/>
      <c r="GI5" s="1221"/>
      <c r="GJ5" s="1221"/>
      <c r="GK5" s="1221"/>
      <c r="GL5" s="1221"/>
      <c r="GM5" s="1221"/>
      <c r="GN5" s="1221"/>
      <c r="GO5" s="1221"/>
      <c r="GP5" s="1221"/>
      <c r="GQ5" s="1221"/>
      <c r="GR5" s="1221"/>
      <c r="GS5" s="1221"/>
      <c r="GT5" s="1221"/>
      <c r="GU5" s="1221"/>
      <c r="GV5" s="1221"/>
      <c r="GW5" s="1221"/>
      <c r="GX5" s="1221"/>
      <c r="GY5" s="1221"/>
      <c r="GZ5" s="1221"/>
      <c r="HA5" s="1221"/>
      <c r="HB5" s="1221"/>
      <c r="HC5" s="1221"/>
      <c r="HD5" s="1221"/>
      <c r="HE5" s="1221"/>
      <c r="HF5" s="1221"/>
      <c r="HG5" s="1221"/>
      <c r="HH5" s="1221"/>
      <c r="HI5" s="1221"/>
      <c r="HJ5" s="1221"/>
      <c r="HK5" s="1221"/>
      <c r="HL5" s="1221"/>
      <c r="HM5" s="1221"/>
      <c r="HN5" s="1221"/>
      <c r="HO5" s="1221"/>
      <c r="HP5" s="1221"/>
      <c r="HQ5" s="1221"/>
      <c r="HR5" s="1221"/>
      <c r="HS5" s="1221"/>
      <c r="HT5" s="1221"/>
      <c r="HU5" s="1221"/>
      <c r="HV5" s="1221"/>
      <c r="HW5" s="1221"/>
      <c r="HX5" s="1221"/>
      <c r="HY5" s="1221"/>
      <c r="HZ5" s="1221"/>
      <c r="IA5" s="1221"/>
      <c r="IB5" s="1221"/>
      <c r="IC5" s="1221"/>
      <c r="ID5" s="1221"/>
      <c r="IE5" s="1221"/>
      <c r="IF5" s="1221"/>
      <c r="IG5" s="1221"/>
      <c r="IH5" s="1221"/>
      <c r="II5" s="1221"/>
      <c r="IJ5" s="1221"/>
      <c r="IK5" s="1221"/>
      <c r="IL5" s="1221"/>
      <c r="IM5" s="1221"/>
      <c r="IN5" s="1221"/>
      <c r="IO5" s="1221"/>
      <c r="IP5" s="1221"/>
      <c r="IQ5" s="1221"/>
      <c r="IR5" s="1221"/>
      <c r="IS5" s="1221"/>
      <c r="IT5" s="1221"/>
      <c r="IU5" s="1221"/>
      <c r="IV5" s="1221"/>
    </row>
    <row r="6" spans="1:256" ht="12.75">
      <c r="A6" s="1221"/>
      <c r="B6" s="1221"/>
      <c r="C6" s="1221"/>
      <c r="D6" s="1221"/>
      <c r="E6" s="1221"/>
      <c r="F6" s="1221"/>
      <c r="G6" s="1221"/>
      <c r="H6" s="1221"/>
      <c r="I6" s="1221"/>
      <c r="J6" s="1221"/>
      <c r="K6" s="1221"/>
      <c r="L6" s="1221"/>
      <c r="M6" s="1221"/>
      <c r="N6" s="1221"/>
      <c r="O6" s="1221"/>
      <c r="P6" s="1221"/>
      <c r="Q6" s="1221"/>
      <c r="R6" s="1221"/>
      <c r="S6" s="1221"/>
      <c r="T6" s="1221"/>
      <c r="U6" s="1221"/>
      <c r="V6" s="1221"/>
      <c r="W6" s="1221"/>
      <c r="X6" s="1221"/>
      <c r="Y6" s="1221"/>
      <c r="Z6" s="1221"/>
      <c r="AA6" s="1221"/>
      <c r="AB6" s="1221"/>
      <c r="AC6" s="1221"/>
      <c r="AD6" s="1221"/>
      <c r="AE6" s="1221"/>
      <c r="AF6" s="1221"/>
      <c r="AG6" s="1221"/>
      <c r="AH6" s="1221"/>
      <c r="AI6" s="1221"/>
      <c r="AJ6" s="1221"/>
      <c r="AK6" s="1221"/>
      <c r="AL6" s="1221"/>
      <c r="AM6" s="1221"/>
      <c r="AN6" s="1221"/>
      <c r="AO6" s="1221"/>
      <c r="AP6" s="1221"/>
      <c r="AQ6" s="1221"/>
      <c r="AR6" s="1221"/>
      <c r="AS6" s="1221"/>
      <c r="AT6" s="1221"/>
      <c r="AU6" s="1221"/>
      <c r="AV6" s="1221"/>
      <c r="AW6" s="1221"/>
      <c r="AX6" s="1221"/>
      <c r="AY6" s="1221"/>
      <c r="AZ6" s="1221"/>
      <c r="BA6" s="1221"/>
      <c r="BB6" s="1221"/>
      <c r="BC6" s="1221"/>
      <c r="BD6" s="1221"/>
      <c r="BE6" s="1221"/>
      <c r="BF6" s="1221"/>
      <c r="BG6" s="1221"/>
      <c r="BH6" s="1221"/>
      <c r="BI6" s="1221"/>
      <c r="BJ6" s="1221"/>
      <c r="BK6" s="1221"/>
      <c r="BL6" s="1221"/>
      <c r="BM6" s="1221"/>
      <c r="BN6" s="1221"/>
      <c r="BO6" s="1221"/>
      <c r="BP6" s="1221"/>
      <c r="BQ6" s="1221"/>
      <c r="BR6" s="1221"/>
      <c r="BS6" s="1221"/>
      <c r="BT6" s="1221"/>
      <c r="BU6" s="1221"/>
      <c r="BV6" s="1221"/>
      <c r="BW6" s="1221"/>
      <c r="BX6" s="1221"/>
      <c r="BY6" s="1221"/>
      <c r="BZ6" s="1221"/>
      <c r="CA6" s="1221"/>
      <c r="CB6" s="1221"/>
      <c r="CC6" s="1221"/>
      <c r="CD6" s="1221"/>
      <c r="CE6" s="1221"/>
      <c r="CF6" s="1221"/>
      <c r="CG6" s="1221"/>
      <c r="CH6" s="1221"/>
      <c r="CI6" s="1221"/>
      <c r="CJ6" s="1221"/>
      <c r="CK6" s="1221"/>
      <c r="CL6" s="1221"/>
      <c r="CM6" s="1221"/>
      <c r="CN6" s="1221"/>
      <c r="CO6" s="1221"/>
      <c r="CP6" s="1221"/>
      <c r="CQ6" s="1221"/>
      <c r="CR6" s="1221"/>
      <c r="CS6" s="1221"/>
      <c r="CT6" s="1221"/>
      <c r="CU6" s="1221"/>
      <c r="CV6" s="1221"/>
      <c r="CW6" s="1221"/>
      <c r="CX6" s="1221"/>
      <c r="CY6" s="1221"/>
      <c r="CZ6" s="1221"/>
      <c r="DA6" s="1221"/>
      <c r="DB6" s="1221"/>
      <c r="DC6" s="1221"/>
      <c r="DD6" s="1221"/>
      <c r="DE6" s="1221"/>
      <c r="DF6" s="1221"/>
      <c r="DG6" s="1221"/>
      <c r="DH6" s="1221"/>
      <c r="DI6" s="1221"/>
      <c r="DJ6" s="1221"/>
      <c r="DK6" s="1221"/>
      <c r="DL6" s="1221"/>
      <c r="DM6" s="1221"/>
      <c r="DN6" s="1221"/>
      <c r="DO6" s="1221"/>
      <c r="DP6" s="1221"/>
      <c r="DQ6" s="1221"/>
      <c r="DR6" s="1221"/>
      <c r="DS6" s="1221"/>
      <c r="DT6" s="1221"/>
      <c r="DU6" s="1221"/>
      <c r="DV6" s="1221"/>
      <c r="DW6" s="1221"/>
      <c r="DX6" s="1221"/>
      <c r="DY6" s="1221"/>
      <c r="DZ6" s="1221"/>
      <c r="EA6" s="1221"/>
      <c r="EB6" s="1221"/>
      <c r="EC6" s="1221"/>
      <c r="ED6" s="1221"/>
      <c r="EE6" s="1221"/>
      <c r="EF6" s="1221"/>
      <c r="EG6" s="1221"/>
      <c r="EH6" s="1221"/>
      <c r="EI6" s="1221"/>
      <c r="EJ6" s="1221"/>
      <c r="EK6" s="1221"/>
      <c r="EL6" s="1221"/>
      <c r="EM6" s="1221"/>
      <c r="EN6" s="1221"/>
      <c r="EO6" s="1221"/>
      <c r="EP6" s="1221"/>
      <c r="EQ6" s="1221"/>
      <c r="ER6" s="1221"/>
      <c r="ES6" s="1221"/>
      <c r="ET6" s="1221"/>
      <c r="EU6" s="1221"/>
      <c r="EV6" s="1221"/>
      <c r="EW6" s="1221"/>
      <c r="EX6" s="1221"/>
      <c r="EY6" s="1221"/>
      <c r="EZ6" s="1221"/>
      <c r="FA6" s="1221"/>
      <c r="FB6" s="1221"/>
      <c r="FC6" s="1221"/>
      <c r="FD6" s="1221"/>
      <c r="FE6" s="1221"/>
      <c r="FF6" s="1221"/>
      <c r="FG6" s="1221"/>
      <c r="FH6" s="1221"/>
      <c r="FI6" s="1221"/>
      <c r="FJ6" s="1221"/>
      <c r="FK6" s="1221"/>
      <c r="FL6" s="1221"/>
      <c r="FM6" s="1221"/>
      <c r="FN6" s="1221"/>
      <c r="FO6" s="1221"/>
      <c r="FP6" s="1221"/>
      <c r="FQ6" s="1221"/>
      <c r="FR6" s="1221"/>
      <c r="FS6" s="1221"/>
      <c r="FT6" s="1221"/>
      <c r="FU6" s="1221"/>
      <c r="FV6" s="1221"/>
      <c r="FW6" s="1221"/>
      <c r="FX6" s="1221"/>
      <c r="FY6" s="1221"/>
      <c r="FZ6" s="1221"/>
      <c r="GA6" s="1221"/>
      <c r="GB6" s="1221"/>
      <c r="GC6" s="1221"/>
      <c r="GD6" s="1221"/>
      <c r="GE6" s="1221"/>
      <c r="GF6" s="1221"/>
      <c r="GG6" s="1221"/>
      <c r="GH6" s="1221"/>
      <c r="GI6" s="1221"/>
      <c r="GJ6" s="1221"/>
      <c r="GK6" s="1221"/>
      <c r="GL6" s="1221"/>
      <c r="GM6" s="1221"/>
      <c r="GN6" s="1221"/>
      <c r="GO6" s="1221"/>
      <c r="GP6" s="1221"/>
      <c r="GQ6" s="1221"/>
      <c r="GR6" s="1221"/>
      <c r="GS6" s="1221"/>
      <c r="GT6" s="1221"/>
      <c r="GU6" s="1221"/>
      <c r="GV6" s="1221"/>
      <c r="GW6" s="1221"/>
      <c r="GX6" s="1221"/>
      <c r="GY6" s="1221"/>
      <c r="GZ6" s="1221"/>
      <c r="HA6" s="1221"/>
      <c r="HB6" s="1221"/>
      <c r="HC6" s="1221"/>
      <c r="HD6" s="1221"/>
      <c r="HE6" s="1221"/>
      <c r="HF6" s="1221"/>
      <c r="HG6" s="1221"/>
      <c r="HH6" s="1221"/>
      <c r="HI6" s="1221"/>
      <c r="HJ6" s="1221"/>
      <c r="HK6" s="1221"/>
      <c r="HL6" s="1221"/>
      <c r="HM6" s="1221"/>
      <c r="HN6" s="1221"/>
      <c r="HO6" s="1221"/>
      <c r="HP6" s="1221"/>
      <c r="HQ6" s="1221"/>
      <c r="HR6" s="1221"/>
      <c r="HS6" s="1221"/>
      <c r="HT6" s="1221"/>
      <c r="HU6" s="1221"/>
      <c r="HV6" s="1221"/>
      <c r="HW6" s="1221"/>
      <c r="HX6" s="1221"/>
      <c r="HY6" s="1221"/>
      <c r="HZ6" s="1221"/>
      <c r="IA6" s="1221"/>
      <c r="IB6" s="1221"/>
      <c r="IC6" s="1221"/>
      <c r="ID6" s="1221"/>
      <c r="IE6" s="1221"/>
      <c r="IF6" s="1221"/>
      <c r="IG6" s="1221"/>
      <c r="IH6" s="1221"/>
      <c r="II6" s="1221"/>
      <c r="IJ6" s="1221"/>
      <c r="IK6" s="1221"/>
      <c r="IL6" s="1221"/>
      <c r="IM6" s="1221"/>
      <c r="IN6" s="1221"/>
      <c r="IO6" s="1221"/>
      <c r="IP6" s="1221"/>
      <c r="IQ6" s="1221"/>
      <c r="IR6" s="1221"/>
      <c r="IS6" s="1221"/>
      <c r="IT6" s="1221"/>
      <c r="IU6" s="1221"/>
      <c r="IV6" s="1221"/>
    </row>
    <row r="7" spans="1:256" ht="12.75">
      <c r="A7" s="1221"/>
      <c r="B7" s="1221"/>
      <c r="C7" s="1221"/>
      <c r="D7" s="1221"/>
      <c r="E7" s="1221"/>
      <c r="F7" s="1221"/>
      <c r="G7" s="1221"/>
      <c r="H7" s="1221"/>
      <c r="I7" s="1221"/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221"/>
      <c r="X7" s="1221"/>
      <c r="Y7" s="1221"/>
      <c r="Z7" s="1221"/>
      <c r="AA7" s="1221"/>
      <c r="AB7" s="1221"/>
      <c r="AC7" s="1221"/>
      <c r="AD7" s="1221"/>
      <c r="AE7" s="1221"/>
      <c r="AF7" s="1221"/>
      <c r="AG7" s="1221"/>
      <c r="AH7" s="1221"/>
      <c r="AI7" s="1221"/>
      <c r="AJ7" s="1221"/>
      <c r="AK7" s="1221"/>
      <c r="AL7" s="1221"/>
      <c r="AM7" s="1221"/>
      <c r="AN7" s="1221"/>
      <c r="AO7" s="1221"/>
      <c r="AP7" s="1221"/>
      <c r="AQ7" s="1221"/>
      <c r="AR7" s="1221"/>
      <c r="AS7" s="1221"/>
      <c r="AT7" s="1221"/>
      <c r="AU7" s="1221"/>
      <c r="AV7" s="1221"/>
      <c r="AW7" s="1221"/>
      <c r="AX7" s="1221"/>
      <c r="AY7" s="1221"/>
      <c r="AZ7" s="1221"/>
      <c r="BA7" s="1221"/>
      <c r="BB7" s="1221"/>
      <c r="BC7" s="1221"/>
      <c r="BD7" s="1221"/>
      <c r="BE7" s="1221"/>
      <c r="BF7" s="1221"/>
      <c r="BG7" s="1221"/>
      <c r="BH7" s="1221"/>
      <c r="BI7" s="1221"/>
      <c r="BJ7" s="1221"/>
      <c r="BK7" s="1221"/>
      <c r="BL7" s="1221"/>
      <c r="BM7" s="1221"/>
      <c r="BN7" s="1221"/>
      <c r="BO7" s="1221"/>
      <c r="BP7" s="1221"/>
      <c r="BQ7" s="1221"/>
      <c r="BR7" s="1221"/>
      <c r="BS7" s="1221"/>
      <c r="BT7" s="1221"/>
      <c r="BU7" s="1221"/>
      <c r="BV7" s="1221"/>
      <c r="BW7" s="1221"/>
      <c r="BX7" s="1221"/>
      <c r="BY7" s="1221"/>
      <c r="BZ7" s="1221"/>
      <c r="CA7" s="1221"/>
      <c r="CB7" s="1221"/>
      <c r="CC7" s="1221"/>
      <c r="CD7" s="1221"/>
      <c r="CE7" s="1221"/>
      <c r="CF7" s="1221"/>
      <c r="CG7" s="1221"/>
      <c r="CH7" s="1221"/>
      <c r="CI7" s="1221"/>
      <c r="CJ7" s="1221"/>
      <c r="CK7" s="1221"/>
      <c r="CL7" s="1221"/>
      <c r="CM7" s="1221"/>
      <c r="CN7" s="1221"/>
      <c r="CO7" s="1221"/>
      <c r="CP7" s="1221"/>
      <c r="CQ7" s="1221"/>
      <c r="CR7" s="1221"/>
      <c r="CS7" s="1221"/>
      <c r="CT7" s="1221"/>
      <c r="CU7" s="1221"/>
      <c r="CV7" s="1221"/>
      <c r="CW7" s="1221"/>
      <c r="CX7" s="1221"/>
      <c r="CY7" s="1221"/>
      <c r="CZ7" s="1221"/>
      <c r="DA7" s="1221"/>
      <c r="DB7" s="1221"/>
      <c r="DC7" s="1221"/>
      <c r="DD7" s="1221"/>
      <c r="DE7" s="1221"/>
      <c r="DF7" s="1221"/>
      <c r="DG7" s="1221"/>
      <c r="DH7" s="1221"/>
      <c r="DI7" s="1221"/>
      <c r="DJ7" s="1221"/>
      <c r="DK7" s="1221"/>
      <c r="DL7" s="1221"/>
      <c r="DM7" s="1221"/>
      <c r="DN7" s="1221"/>
      <c r="DO7" s="1221"/>
      <c r="DP7" s="1221"/>
      <c r="DQ7" s="1221"/>
      <c r="DR7" s="1221"/>
      <c r="DS7" s="1221"/>
      <c r="DT7" s="1221"/>
      <c r="DU7" s="1221"/>
      <c r="DV7" s="1221"/>
      <c r="DW7" s="1221"/>
      <c r="DX7" s="1221"/>
      <c r="DY7" s="1221"/>
      <c r="DZ7" s="1221"/>
      <c r="EA7" s="1221"/>
      <c r="EB7" s="1221"/>
      <c r="EC7" s="1221"/>
      <c r="ED7" s="1221"/>
      <c r="EE7" s="1221"/>
      <c r="EF7" s="1221"/>
      <c r="EG7" s="1221"/>
      <c r="EH7" s="1221"/>
      <c r="EI7" s="1221"/>
      <c r="EJ7" s="1221"/>
      <c r="EK7" s="1221"/>
      <c r="EL7" s="1221"/>
      <c r="EM7" s="1221"/>
      <c r="EN7" s="1221"/>
      <c r="EO7" s="1221"/>
      <c r="EP7" s="1221"/>
      <c r="EQ7" s="1221"/>
      <c r="ER7" s="1221"/>
      <c r="ES7" s="1221"/>
      <c r="ET7" s="1221"/>
      <c r="EU7" s="1221"/>
      <c r="EV7" s="1221"/>
      <c r="EW7" s="1221"/>
      <c r="EX7" s="1221"/>
      <c r="EY7" s="1221"/>
      <c r="EZ7" s="1221"/>
      <c r="FA7" s="1221"/>
      <c r="FB7" s="1221"/>
      <c r="FC7" s="1221"/>
      <c r="FD7" s="1221"/>
      <c r="FE7" s="1221"/>
      <c r="FF7" s="1221"/>
      <c r="FG7" s="1221"/>
      <c r="FH7" s="1221"/>
      <c r="FI7" s="1221"/>
      <c r="FJ7" s="1221"/>
      <c r="FK7" s="1221"/>
      <c r="FL7" s="1221"/>
      <c r="FM7" s="1221"/>
      <c r="FN7" s="1221"/>
      <c r="FO7" s="1221"/>
      <c r="FP7" s="1221"/>
      <c r="FQ7" s="1221"/>
      <c r="FR7" s="1221"/>
      <c r="FS7" s="1221"/>
      <c r="FT7" s="1221"/>
      <c r="FU7" s="1221"/>
      <c r="FV7" s="1221"/>
      <c r="FW7" s="1221"/>
      <c r="FX7" s="1221"/>
      <c r="FY7" s="1221"/>
      <c r="FZ7" s="1221"/>
      <c r="GA7" s="1221"/>
      <c r="GB7" s="1221"/>
      <c r="GC7" s="1221"/>
      <c r="GD7" s="1221"/>
      <c r="GE7" s="1221"/>
      <c r="GF7" s="1221"/>
      <c r="GG7" s="1221"/>
      <c r="GH7" s="1221"/>
      <c r="GI7" s="1221"/>
      <c r="GJ7" s="1221"/>
      <c r="GK7" s="1221"/>
      <c r="GL7" s="1221"/>
      <c r="GM7" s="1221"/>
      <c r="GN7" s="1221"/>
      <c r="GO7" s="1221"/>
      <c r="GP7" s="1221"/>
      <c r="GQ7" s="1221"/>
      <c r="GR7" s="1221"/>
      <c r="GS7" s="1221"/>
      <c r="GT7" s="1221"/>
      <c r="GU7" s="1221"/>
      <c r="GV7" s="1221"/>
      <c r="GW7" s="1221"/>
      <c r="GX7" s="1221"/>
      <c r="GY7" s="1221"/>
      <c r="GZ7" s="1221"/>
      <c r="HA7" s="1221"/>
      <c r="HB7" s="1221"/>
      <c r="HC7" s="1221"/>
      <c r="HD7" s="1221"/>
      <c r="HE7" s="1221"/>
      <c r="HF7" s="1221"/>
      <c r="HG7" s="1221"/>
      <c r="HH7" s="1221"/>
      <c r="HI7" s="1221"/>
      <c r="HJ7" s="1221"/>
      <c r="HK7" s="1221"/>
      <c r="HL7" s="1221"/>
      <c r="HM7" s="1221"/>
      <c r="HN7" s="1221"/>
      <c r="HO7" s="1221"/>
      <c r="HP7" s="1221"/>
      <c r="HQ7" s="1221"/>
      <c r="HR7" s="1221"/>
      <c r="HS7" s="1221"/>
      <c r="HT7" s="1221"/>
      <c r="HU7" s="1221"/>
      <c r="HV7" s="1221"/>
      <c r="HW7" s="1221"/>
      <c r="HX7" s="1221"/>
      <c r="HY7" s="1221"/>
      <c r="HZ7" s="1221"/>
      <c r="IA7" s="1221"/>
      <c r="IB7" s="1221"/>
      <c r="IC7" s="1221"/>
      <c r="ID7" s="1221"/>
      <c r="IE7" s="1221"/>
      <c r="IF7" s="1221"/>
      <c r="IG7" s="1221"/>
      <c r="IH7" s="1221"/>
      <c r="II7" s="1221"/>
      <c r="IJ7" s="1221"/>
      <c r="IK7" s="1221"/>
      <c r="IL7" s="1221"/>
      <c r="IM7" s="1221"/>
      <c r="IN7" s="1221"/>
      <c r="IO7" s="1221"/>
      <c r="IP7" s="1221"/>
      <c r="IQ7" s="1221"/>
      <c r="IR7" s="1221"/>
      <c r="IS7" s="1221"/>
      <c r="IT7" s="1221"/>
      <c r="IU7" s="1221"/>
      <c r="IV7" s="1221"/>
    </row>
    <row r="8" spans="1:256" ht="48.75" customHeight="1">
      <c r="A8" s="1318" t="s">
        <v>1078</v>
      </c>
      <c r="B8" s="1318"/>
      <c r="C8" s="1318"/>
      <c r="D8" s="1318"/>
      <c r="E8" s="1318"/>
      <c r="F8" s="1318"/>
      <c r="G8" s="1318"/>
      <c r="H8" s="1318"/>
      <c r="I8" s="1318"/>
      <c r="J8" s="1318"/>
      <c r="K8" s="1318"/>
      <c r="L8" s="1318"/>
      <c r="M8" s="1318"/>
      <c r="N8" s="1318"/>
      <c r="O8" s="1318"/>
      <c r="P8" s="1318"/>
      <c r="Q8" s="1318"/>
      <c r="R8" s="1318"/>
      <c r="S8" s="1318"/>
      <c r="T8" s="1318"/>
      <c r="U8" s="1318"/>
      <c r="V8" s="1319"/>
      <c r="W8" s="1319"/>
      <c r="X8" s="1319"/>
      <c r="Y8" s="1319"/>
      <c r="Z8" s="1227"/>
      <c r="AA8" s="1227"/>
      <c r="AB8" s="1227"/>
      <c r="AC8" s="1227"/>
      <c r="AD8" s="1227"/>
      <c r="AE8" s="1227"/>
      <c r="AF8" s="1227"/>
      <c r="AG8" s="1227"/>
      <c r="AH8" s="1227"/>
      <c r="AI8" s="1227"/>
      <c r="AJ8" s="1227"/>
      <c r="AK8" s="1227"/>
      <c r="AL8" s="1227"/>
      <c r="AM8" s="1227"/>
      <c r="AN8" s="1227"/>
      <c r="AO8" s="1227"/>
      <c r="AP8" s="1227"/>
      <c r="AQ8" s="1227"/>
      <c r="AR8" s="1227"/>
      <c r="AS8" s="1227"/>
      <c r="AT8" s="1227"/>
      <c r="AU8" s="1227"/>
      <c r="AV8" s="1227"/>
      <c r="AW8" s="1227"/>
      <c r="AX8" s="1227"/>
      <c r="AY8" s="1227"/>
      <c r="AZ8" s="1227"/>
      <c r="BA8" s="1227"/>
      <c r="BB8" s="1227"/>
      <c r="BC8" s="1227"/>
      <c r="BD8" s="1227"/>
      <c r="BE8" s="1227"/>
      <c r="BF8" s="1227"/>
      <c r="BG8" s="1227"/>
      <c r="BH8" s="1227"/>
      <c r="BI8" s="1227"/>
      <c r="BJ8" s="1227"/>
      <c r="BK8" s="1227"/>
      <c r="BL8" s="1227"/>
      <c r="BM8" s="1227"/>
      <c r="BN8" s="1227"/>
      <c r="BO8" s="1227"/>
      <c r="BP8" s="1227"/>
      <c r="BQ8" s="1227"/>
      <c r="BR8" s="1227"/>
      <c r="BS8" s="1227"/>
      <c r="BT8" s="1227"/>
      <c r="BU8" s="1227"/>
      <c r="BV8" s="1227"/>
      <c r="BW8" s="1227"/>
      <c r="BX8" s="1227"/>
      <c r="BY8" s="1227"/>
      <c r="BZ8" s="1227"/>
      <c r="CA8" s="1227"/>
      <c r="CB8" s="1227"/>
      <c r="CC8" s="1227"/>
      <c r="CD8" s="1227"/>
      <c r="CE8" s="1227"/>
      <c r="CF8" s="1227"/>
      <c r="CG8" s="1227"/>
      <c r="CH8" s="1227"/>
      <c r="CI8" s="1227"/>
      <c r="CJ8" s="1227"/>
      <c r="CK8" s="1227"/>
      <c r="CL8" s="1227"/>
      <c r="CM8" s="1227"/>
      <c r="CN8" s="1227"/>
      <c r="CO8" s="1227"/>
      <c r="CP8" s="1227"/>
      <c r="CQ8" s="1227"/>
      <c r="CR8" s="1227"/>
      <c r="CS8" s="1227"/>
      <c r="CT8" s="1227"/>
      <c r="CU8" s="1227"/>
      <c r="CV8" s="1227"/>
      <c r="CW8" s="1227"/>
      <c r="CX8" s="1227"/>
      <c r="CY8" s="1227"/>
      <c r="CZ8" s="1227"/>
      <c r="DA8" s="1227"/>
      <c r="DB8" s="1227"/>
      <c r="DC8" s="1227"/>
      <c r="DD8" s="1227"/>
      <c r="DE8" s="1227"/>
      <c r="DF8" s="1227"/>
      <c r="DG8" s="1227"/>
      <c r="DH8" s="1227"/>
      <c r="DI8" s="1227"/>
      <c r="DJ8" s="1227"/>
      <c r="DK8" s="1227"/>
      <c r="DL8" s="1227"/>
      <c r="DM8" s="1227"/>
      <c r="DN8" s="1227"/>
      <c r="DO8" s="1227"/>
      <c r="DP8" s="1227"/>
      <c r="DQ8" s="1227"/>
      <c r="DR8" s="1227"/>
      <c r="DS8" s="1227"/>
      <c r="DT8" s="1227"/>
      <c r="DU8" s="1227"/>
      <c r="DV8" s="1227"/>
      <c r="DW8" s="1227"/>
      <c r="DX8" s="1227"/>
      <c r="DY8" s="1227"/>
      <c r="DZ8" s="1227"/>
      <c r="EA8" s="1227"/>
      <c r="EB8" s="1227"/>
      <c r="EC8" s="1227"/>
      <c r="ED8" s="1227"/>
      <c r="EE8" s="1227"/>
      <c r="EF8" s="1227"/>
      <c r="EG8" s="1227"/>
      <c r="EH8" s="1227"/>
      <c r="EI8" s="1227"/>
      <c r="EJ8" s="1227"/>
      <c r="EK8" s="1227"/>
      <c r="EL8" s="1227"/>
      <c r="EM8" s="1227"/>
      <c r="EN8" s="1227"/>
      <c r="EO8" s="1227"/>
      <c r="EP8" s="1227"/>
      <c r="EQ8" s="1227"/>
      <c r="ER8" s="1227"/>
      <c r="ES8" s="1227"/>
      <c r="ET8" s="1227"/>
      <c r="EU8" s="1227"/>
      <c r="EV8" s="1227"/>
      <c r="EW8" s="1227"/>
      <c r="EX8" s="1227"/>
      <c r="EY8" s="1227"/>
      <c r="EZ8" s="1227"/>
      <c r="FA8" s="1227"/>
      <c r="FB8" s="1227"/>
      <c r="FC8" s="1227"/>
      <c r="FD8" s="1227"/>
      <c r="FE8" s="1227"/>
      <c r="FF8" s="1227"/>
      <c r="FG8" s="1227"/>
      <c r="FH8" s="1227"/>
      <c r="FI8" s="1227"/>
      <c r="FJ8" s="1227"/>
      <c r="FK8" s="1227"/>
      <c r="FL8" s="1227"/>
      <c r="FM8" s="1227"/>
      <c r="FN8" s="1227"/>
      <c r="FO8" s="1227"/>
      <c r="FP8" s="1227"/>
      <c r="FQ8" s="1227"/>
      <c r="FR8" s="1227"/>
      <c r="FS8" s="1227"/>
      <c r="FT8" s="1227"/>
      <c r="FU8" s="1227"/>
      <c r="FV8" s="1227"/>
      <c r="FW8" s="1227"/>
      <c r="FX8" s="1227"/>
      <c r="FY8" s="1227"/>
      <c r="FZ8" s="1227"/>
      <c r="GA8" s="1227"/>
      <c r="GB8" s="1227"/>
      <c r="GC8" s="1227"/>
      <c r="GD8" s="1227"/>
      <c r="GE8" s="1227"/>
      <c r="GF8" s="1227"/>
      <c r="GG8" s="1227"/>
      <c r="GH8" s="1227"/>
      <c r="GI8" s="1227"/>
      <c r="GJ8" s="1227"/>
      <c r="GK8" s="1227"/>
      <c r="GL8" s="1227"/>
      <c r="GM8" s="1227"/>
      <c r="GN8" s="1227"/>
      <c r="GO8" s="1227"/>
      <c r="GP8" s="1227"/>
      <c r="GQ8" s="1227"/>
      <c r="GR8" s="1227"/>
      <c r="GS8" s="1227"/>
      <c r="GT8" s="1227"/>
      <c r="GU8" s="1227"/>
      <c r="GV8" s="1227"/>
      <c r="GW8" s="1227"/>
      <c r="GX8" s="1227"/>
      <c r="GY8" s="1227"/>
      <c r="GZ8" s="1227"/>
      <c r="HA8" s="1227"/>
      <c r="HB8" s="1227"/>
      <c r="HC8" s="1227"/>
      <c r="HD8" s="1227"/>
      <c r="HE8" s="1227"/>
      <c r="HF8" s="1227"/>
      <c r="HG8" s="1227"/>
      <c r="HH8" s="1227"/>
      <c r="HI8" s="1227"/>
      <c r="HJ8" s="1227"/>
      <c r="HK8" s="1227"/>
      <c r="HL8" s="1227"/>
      <c r="HM8" s="1227"/>
      <c r="HN8" s="1227"/>
      <c r="HO8" s="1227"/>
      <c r="HP8" s="1227"/>
      <c r="HQ8" s="1227"/>
      <c r="HR8" s="1227"/>
      <c r="HS8" s="1227"/>
      <c r="HT8" s="1227"/>
      <c r="HU8" s="1227"/>
      <c r="HV8" s="1227"/>
      <c r="HW8" s="1227"/>
      <c r="HX8" s="1227"/>
      <c r="HY8" s="1227"/>
      <c r="HZ8" s="1227"/>
      <c r="IA8" s="1227"/>
      <c r="IB8" s="1227"/>
      <c r="IC8" s="1227"/>
      <c r="ID8" s="1227"/>
      <c r="IE8" s="1227"/>
      <c r="IF8" s="1227"/>
      <c r="IG8" s="1227"/>
      <c r="IH8" s="1227"/>
      <c r="II8" s="1227"/>
      <c r="IJ8" s="1227"/>
      <c r="IK8" s="1227"/>
      <c r="IL8" s="1227"/>
      <c r="IM8" s="1227"/>
      <c r="IN8" s="1227"/>
      <c r="IO8" s="1227"/>
      <c r="IP8" s="1227"/>
      <c r="IQ8" s="1227"/>
      <c r="IR8" s="1227"/>
      <c r="IS8" s="1227"/>
      <c r="IT8" s="1227"/>
      <c r="IU8" s="1227"/>
      <c r="IV8" s="1227"/>
    </row>
    <row r="9" spans="1:256" ht="12.75">
      <c r="A9" s="1320"/>
      <c r="B9" s="1320"/>
      <c r="C9" s="1320"/>
      <c r="D9" s="1320"/>
      <c r="E9" s="1320"/>
      <c r="F9" s="1320"/>
      <c r="G9" s="1320"/>
      <c r="H9" s="1320"/>
      <c r="I9" s="1320"/>
      <c r="J9" s="1320"/>
      <c r="K9" s="1320"/>
      <c r="L9" s="1320"/>
      <c r="M9" s="1320"/>
      <c r="N9" s="1320"/>
      <c r="O9" s="1320"/>
      <c r="P9" s="1320"/>
      <c r="Q9" s="1320"/>
      <c r="R9" s="1320"/>
      <c r="S9" s="1320"/>
      <c r="T9" s="1320"/>
      <c r="U9" s="1320"/>
      <c r="V9" s="1321"/>
      <c r="W9" s="1321"/>
      <c r="X9" s="1321"/>
      <c r="Y9" s="1321"/>
      <c r="Z9" s="1227"/>
      <c r="AA9" s="1227"/>
      <c r="AB9" s="1227"/>
      <c r="AC9" s="1227"/>
      <c r="AD9" s="1227"/>
      <c r="AE9" s="1227"/>
      <c r="AF9" s="1227"/>
      <c r="AG9" s="1227"/>
      <c r="AH9" s="1227"/>
      <c r="AI9" s="1227"/>
      <c r="AJ9" s="1227"/>
      <c r="AK9" s="1227"/>
      <c r="AL9" s="1227"/>
      <c r="AM9" s="1227"/>
      <c r="AN9" s="1227"/>
      <c r="AO9" s="1227"/>
      <c r="AP9" s="1227"/>
      <c r="AQ9" s="1227"/>
      <c r="AR9" s="1227"/>
      <c r="AS9" s="1227"/>
      <c r="AT9" s="1227"/>
      <c r="AU9" s="1227"/>
      <c r="AV9" s="1227"/>
      <c r="AW9" s="1227"/>
      <c r="AX9" s="1227"/>
      <c r="AY9" s="1227"/>
      <c r="AZ9" s="1227"/>
      <c r="BA9" s="1227"/>
      <c r="BB9" s="1227"/>
      <c r="BC9" s="1227"/>
      <c r="BD9" s="1227"/>
      <c r="BE9" s="1227"/>
      <c r="BF9" s="1227"/>
      <c r="BG9" s="1227"/>
      <c r="BH9" s="1227"/>
      <c r="BI9" s="1227"/>
      <c r="BJ9" s="1227"/>
      <c r="BK9" s="1227"/>
      <c r="BL9" s="1227"/>
      <c r="BM9" s="1227"/>
      <c r="BN9" s="1227"/>
      <c r="BO9" s="1227"/>
      <c r="BP9" s="1227"/>
      <c r="BQ9" s="1227"/>
      <c r="BR9" s="1227"/>
      <c r="BS9" s="1227"/>
      <c r="BT9" s="1227"/>
      <c r="BU9" s="1227"/>
      <c r="BV9" s="1227"/>
      <c r="BW9" s="1227"/>
      <c r="BX9" s="1227"/>
      <c r="BY9" s="1227"/>
      <c r="BZ9" s="1227"/>
      <c r="CA9" s="1227"/>
      <c r="CB9" s="1227"/>
      <c r="CC9" s="1227"/>
      <c r="CD9" s="1227"/>
      <c r="CE9" s="1227"/>
      <c r="CF9" s="1227"/>
      <c r="CG9" s="1227"/>
      <c r="CH9" s="1227"/>
      <c r="CI9" s="1227"/>
      <c r="CJ9" s="1227"/>
      <c r="CK9" s="1227"/>
      <c r="CL9" s="1227"/>
      <c r="CM9" s="1227"/>
      <c r="CN9" s="1227"/>
      <c r="CO9" s="1227"/>
      <c r="CP9" s="1227"/>
      <c r="CQ9" s="1227"/>
      <c r="CR9" s="1227"/>
      <c r="CS9" s="1227"/>
      <c r="CT9" s="1227"/>
      <c r="CU9" s="1227"/>
      <c r="CV9" s="1227"/>
      <c r="CW9" s="1227"/>
      <c r="CX9" s="1227"/>
      <c r="CY9" s="1227"/>
      <c r="CZ9" s="1227"/>
      <c r="DA9" s="1227"/>
      <c r="DB9" s="1227"/>
      <c r="DC9" s="1227"/>
      <c r="DD9" s="1227"/>
      <c r="DE9" s="1227"/>
      <c r="DF9" s="1227"/>
      <c r="DG9" s="1227"/>
      <c r="DH9" s="1227"/>
      <c r="DI9" s="1227"/>
      <c r="DJ9" s="1227"/>
      <c r="DK9" s="1227"/>
      <c r="DL9" s="1227"/>
      <c r="DM9" s="1227"/>
      <c r="DN9" s="1227"/>
      <c r="DO9" s="1227"/>
      <c r="DP9" s="1227"/>
      <c r="DQ9" s="1227"/>
      <c r="DR9" s="1227"/>
      <c r="DS9" s="1227"/>
      <c r="DT9" s="1227"/>
      <c r="DU9" s="1227"/>
      <c r="DV9" s="1227"/>
      <c r="DW9" s="1227"/>
      <c r="DX9" s="1227"/>
      <c r="DY9" s="1227"/>
      <c r="DZ9" s="1227"/>
      <c r="EA9" s="1227"/>
      <c r="EB9" s="1227"/>
      <c r="EC9" s="1227"/>
      <c r="ED9" s="1227"/>
      <c r="EE9" s="1227"/>
      <c r="EF9" s="1227"/>
      <c r="EG9" s="1227"/>
      <c r="EH9" s="1227"/>
      <c r="EI9" s="1227"/>
      <c r="EJ9" s="1227"/>
      <c r="EK9" s="1227"/>
      <c r="EL9" s="1227"/>
      <c r="EM9" s="1227"/>
      <c r="EN9" s="1227"/>
      <c r="EO9" s="1227"/>
      <c r="EP9" s="1227"/>
      <c r="EQ9" s="1227"/>
      <c r="ER9" s="1227"/>
      <c r="ES9" s="1227"/>
      <c r="ET9" s="1227"/>
      <c r="EU9" s="1227"/>
      <c r="EV9" s="1227"/>
      <c r="EW9" s="1227"/>
      <c r="EX9" s="1227"/>
      <c r="EY9" s="1227"/>
      <c r="EZ9" s="1227"/>
      <c r="FA9" s="1227"/>
      <c r="FB9" s="1227"/>
      <c r="FC9" s="1227"/>
      <c r="FD9" s="1227"/>
      <c r="FE9" s="1227"/>
      <c r="FF9" s="1227"/>
      <c r="FG9" s="1227"/>
      <c r="FH9" s="1227"/>
      <c r="FI9" s="1227"/>
      <c r="FJ9" s="1227"/>
      <c r="FK9" s="1227"/>
      <c r="FL9" s="1227"/>
      <c r="FM9" s="1227"/>
      <c r="FN9" s="1227"/>
      <c r="FO9" s="1227"/>
      <c r="FP9" s="1227"/>
      <c r="FQ9" s="1227"/>
      <c r="FR9" s="1227"/>
      <c r="FS9" s="1227"/>
      <c r="FT9" s="1227"/>
      <c r="FU9" s="1227"/>
      <c r="FV9" s="1227"/>
      <c r="FW9" s="1227"/>
      <c r="FX9" s="1227"/>
      <c r="FY9" s="1227"/>
      <c r="FZ9" s="1227"/>
      <c r="GA9" s="1227"/>
      <c r="GB9" s="1227"/>
      <c r="GC9" s="1227"/>
      <c r="GD9" s="1227"/>
      <c r="GE9" s="1227"/>
      <c r="GF9" s="1227"/>
      <c r="GG9" s="1227"/>
      <c r="GH9" s="1227"/>
      <c r="GI9" s="1227"/>
      <c r="GJ9" s="1227"/>
      <c r="GK9" s="1227"/>
      <c r="GL9" s="1227"/>
      <c r="GM9" s="1227"/>
      <c r="GN9" s="1227"/>
      <c r="GO9" s="1227"/>
      <c r="GP9" s="1227"/>
      <c r="GQ9" s="1227"/>
      <c r="GR9" s="1227"/>
      <c r="GS9" s="1227"/>
      <c r="GT9" s="1227"/>
      <c r="GU9" s="1227"/>
      <c r="GV9" s="1227"/>
      <c r="GW9" s="1227"/>
      <c r="GX9" s="1227"/>
      <c r="GY9" s="1227"/>
      <c r="GZ9" s="1227"/>
      <c r="HA9" s="1227"/>
      <c r="HB9" s="1227"/>
      <c r="HC9" s="1227"/>
      <c r="HD9" s="1227"/>
      <c r="HE9" s="1227"/>
      <c r="HF9" s="1227"/>
      <c r="HG9" s="1227"/>
      <c r="HH9" s="1227"/>
      <c r="HI9" s="1227"/>
      <c r="HJ9" s="1227"/>
      <c r="HK9" s="1227"/>
      <c r="HL9" s="1227"/>
      <c r="HM9" s="1227"/>
      <c r="HN9" s="1227"/>
      <c r="HO9" s="1227"/>
      <c r="HP9" s="1227"/>
      <c r="HQ9" s="1227"/>
      <c r="HR9" s="1227"/>
      <c r="HS9" s="1227"/>
      <c r="HT9" s="1227"/>
      <c r="HU9" s="1227"/>
      <c r="HV9" s="1227"/>
      <c r="HW9" s="1227"/>
      <c r="HX9" s="1227"/>
      <c r="HY9" s="1227"/>
      <c r="HZ9" s="1227"/>
      <c r="IA9" s="1227"/>
      <c r="IB9" s="1227"/>
      <c r="IC9" s="1227"/>
      <c r="ID9" s="1227"/>
      <c r="IE9" s="1227"/>
      <c r="IF9" s="1227"/>
      <c r="IG9" s="1227"/>
      <c r="IH9" s="1227"/>
      <c r="II9" s="1227"/>
      <c r="IJ9" s="1227"/>
      <c r="IK9" s="1227"/>
      <c r="IL9" s="1227"/>
      <c r="IM9" s="1227"/>
      <c r="IN9" s="1227"/>
      <c r="IO9" s="1227"/>
      <c r="IP9" s="1227"/>
      <c r="IQ9" s="1227"/>
      <c r="IR9" s="1227"/>
      <c r="IS9" s="1227"/>
      <c r="IT9" s="1227"/>
      <c r="IU9" s="1227"/>
      <c r="IV9" s="1227"/>
    </row>
    <row r="10" spans="1:256" ht="15.75">
      <c r="A10" s="1228"/>
      <c r="B10" s="1229"/>
      <c r="C10" s="1322" t="s">
        <v>1079</v>
      </c>
      <c r="D10" s="1322"/>
      <c r="E10" s="1322"/>
      <c r="F10" s="1322"/>
      <c r="G10" s="1322"/>
      <c r="H10" s="1323" t="str">
        <f>Титульный!B11</f>
        <v>Наро-Фоминский м.р.</v>
      </c>
      <c r="I10" s="1323"/>
      <c r="J10" s="1323"/>
      <c r="K10" s="1323"/>
      <c r="L10" s="1323"/>
      <c r="M10" s="1323"/>
      <c r="N10" s="1323"/>
      <c r="O10" s="1323"/>
      <c r="P10" s="1323"/>
      <c r="Q10" s="1229"/>
      <c r="R10" s="1229"/>
      <c r="S10" s="1229"/>
      <c r="T10" s="1229"/>
      <c r="U10" s="1229"/>
      <c r="V10" s="1230"/>
      <c r="W10" s="1230"/>
      <c r="X10" s="1230"/>
      <c r="Y10" s="1230"/>
      <c r="Z10" s="1231"/>
      <c r="AA10" s="1231"/>
      <c r="AB10" s="1227"/>
      <c r="AC10" s="1227"/>
      <c r="AD10" s="1227"/>
      <c r="AE10" s="1227"/>
      <c r="AF10" s="1227"/>
      <c r="AG10" s="1227"/>
      <c r="AH10" s="1227"/>
      <c r="AI10" s="1227"/>
      <c r="AJ10" s="1227"/>
      <c r="AK10" s="1227"/>
      <c r="AL10" s="1227"/>
      <c r="AM10" s="1227"/>
      <c r="AN10" s="1227"/>
      <c r="AO10" s="1227"/>
      <c r="AP10" s="1227"/>
      <c r="AQ10" s="1227"/>
      <c r="AR10" s="1227"/>
      <c r="AS10" s="1227"/>
      <c r="AT10" s="1227"/>
      <c r="AU10" s="1227"/>
      <c r="AV10" s="1227"/>
      <c r="AW10" s="1227"/>
      <c r="AX10" s="1227"/>
      <c r="AY10" s="1227"/>
      <c r="AZ10" s="1227"/>
      <c r="BA10" s="1227"/>
      <c r="BB10" s="1227"/>
      <c r="BC10" s="1227"/>
      <c r="BD10" s="1227"/>
      <c r="BE10" s="1227"/>
      <c r="BF10" s="1227"/>
      <c r="BG10" s="1227"/>
      <c r="BH10" s="1227"/>
      <c r="BI10" s="1227"/>
      <c r="BJ10" s="1227"/>
      <c r="BK10" s="1227"/>
      <c r="BL10" s="1227"/>
      <c r="BM10" s="1227"/>
      <c r="BN10" s="1227"/>
      <c r="BO10" s="1227"/>
      <c r="BP10" s="1227"/>
      <c r="BQ10" s="1227"/>
      <c r="BR10" s="1227"/>
      <c r="BS10" s="1227"/>
      <c r="BT10" s="1227"/>
      <c r="BU10" s="1227"/>
      <c r="BV10" s="1227"/>
      <c r="BW10" s="1227"/>
      <c r="BX10" s="1227"/>
      <c r="BY10" s="1227"/>
      <c r="BZ10" s="1227"/>
      <c r="CA10" s="1227"/>
      <c r="CB10" s="1227"/>
      <c r="CC10" s="1227"/>
      <c r="CD10" s="1227"/>
      <c r="CE10" s="1227"/>
      <c r="CF10" s="1227"/>
      <c r="CG10" s="1227"/>
      <c r="CH10" s="1227"/>
      <c r="CI10" s="1227"/>
      <c r="CJ10" s="1227"/>
      <c r="CK10" s="1227"/>
      <c r="CL10" s="1227"/>
      <c r="CM10" s="1227"/>
      <c r="CN10" s="1227"/>
      <c r="CO10" s="1227"/>
      <c r="CP10" s="1227"/>
      <c r="CQ10" s="1227"/>
      <c r="CR10" s="1227"/>
      <c r="CS10" s="1227"/>
      <c r="CT10" s="1227"/>
      <c r="CU10" s="1227"/>
      <c r="CV10" s="1227"/>
      <c r="CW10" s="1227"/>
      <c r="CX10" s="1227"/>
      <c r="CY10" s="1227"/>
      <c r="CZ10" s="1227"/>
      <c r="DA10" s="1227"/>
      <c r="DB10" s="1227"/>
      <c r="DC10" s="1227"/>
      <c r="DD10" s="1227"/>
      <c r="DE10" s="1227"/>
      <c r="DF10" s="1227"/>
      <c r="DG10" s="1227"/>
      <c r="DH10" s="1227"/>
      <c r="DI10" s="1227"/>
      <c r="DJ10" s="1227"/>
      <c r="DK10" s="1227"/>
      <c r="DL10" s="1227"/>
      <c r="DM10" s="1227"/>
      <c r="DN10" s="1227"/>
      <c r="DO10" s="1227"/>
      <c r="DP10" s="1227"/>
      <c r="DQ10" s="1227"/>
      <c r="DR10" s="1227"/>
      <c r="DS10" s="1227"/>
      <c r="DT10" s="1227"/>
      <c r="DU10" s="1227"/>
      <c r="DV10" s="1227"/>
      <c r="DW10" s="1227"/>
      <c r="DX10" s="1227"/>
      <c r="DY10" s="1227"/>
      <c r="DZ10" s="1227"/>
      <c r="EA10" s="1227"/>
      <c r="EB10" s="1227"/>
      <c r="EC10" s="1227"/>
      <c r="ED10" s="1227"/>
      <c r="EE10" s="1227"/>
      <c r="EF10" s="1227"/>
      <c r="EG10" s="1227"/>
      <c r="EH10" s="1227"/>
      <c r="EI10" s="1227"/>
      <c r="EJ10" s="1227"/>
      <c r="EK10" s="1227"/>
      <c r="EL10" s="1227"/>
      <c r="EM10" s="1227"/>
      <c r="EN10" s="1227"/>
      <c r="EO10" s="1227"/>
      <c r="EP10" s="1227"/>
      <c r="EQ10" s="1227"/>
      <c r="ER10" s="1227"/>
      <c r="ES10" s="1227"/>
      <c r="ET10" s="1227"/>
      <c r="EU10" s="1227"/>
      <c r="EV10" s="1227"/>
      <c r="EW10" s="1227"/>
      <c r="EX10" s="1227"/>
      <c r="EY10" s="1227"/>
      <c r="EZ10" s="1227"/>
      <c r="FA10" s="1227"/>
      <c r="FB10" s="1227"/>
      <c r="FC10" s="1227"/>
      <c r="FD10" s="1227"/>
      <c r="FE10" s="1227"/>
      <c r="FF10" s="1227"/>
      <c r="FG10" s="1227"/>
      <c r="FH10" s="1227"/>
      <c r="FI10" s="1227"/>
      <c r="FJ10" s="1227"/>
      <c r="FK10" s="1227"/>
      <c r="FL10" s="1227"/>
      <c r="FM10" s="1227"/>
      <c r="FN10" s="1227"/>
      <c r="FO10" s="1227"/>
      <c r="FP10" s="1227"/>
      <c r="FQ10" s="1227"/>
      <c r="FR10" s="1227"/>
      <c r="FS10" s="1227"/>
      <c r="FT10" s="1227"/>
      <c r="FU10" s="1227"/>
      <c r="FV10" s="1227"/>
      <c r="FW10" s="1227"/>
      <c r="FX10" s="1227"/>
      <c r="FY10" s="1227"/>
      <c r="FZ10" s="1227"/>
      <c r="GA10" s="1227"/>
      <c r="GB10" s="1227"/>
      <c r="GC10" s="1227"/>
      <c r="GD10" s="1227"/>
      <c r="GE10" s="1227"/>
      <c r="GF10" s="1227"/>
      <c r="GG10" s="1227"/>
      <c r="GH10" s="1227"/>
      <c r="GI10" s="1227"/>
      <c r="GJ10" s="1227"/>
      <c r="GK10" s="1227"/>
      <c r="GL10" s="1227"/>
      <c r="GM10" s="1227"/>
      <c r="GN10" s="1227"/>
      <c r="GO10" s="1227"/>
      <c r="GP10" s="1227"/>
      <c r="GQ10" s="1227"/>
      <c r="GR10" s="1227"/>
      <c r="GS10" s="1227"/>
      <c r="GT10" s="1227"/>
      <c r="GU10" s="1227"/>
      <c r="GV10" s="1227"/>
      <c r="GW10" s="1227"/>
      <c r="GX10" s="1227"/>
      <c r="GY10" s="1227"/>
      <c r="GZ10" s="1227"/>
      <c r="HA10" s="1227"/>
      <c r="HB10" s="1227"/>
      <c r="HC10" s="1227"/>
      <c r="HD10" s="1227"/>
      <c r="HE10" s="1227"/>
      <c r="HF10" s="1227"/>
      <c r="HG10" s="1227"/>
      <c r="HH10" s="1227"/>
      <c r="HI10" s="1227"/>
      <c r="HJ10" s="1227"/>
      <c r="HK10" s="1227"/>
      <c r="HL10" s="1227"/>
      <c r="HM10" s="1227"/>
      <c r="HN10" s="1227"/>
      <c r="HO10" s="1227"/>
      <c r="HP10" s="1227"/>
      <c r="HQ10" s="1227"/>
      <c r="HR10" s="1227"/>
      <c r="HS10" s="1227"/>
      <c r="HT10" s="1227"/>
      <c r="HU10" s="1227"/>
      <c r="HV10" s="1227"/>
      <c r="HW10" s="1227"/>
      <c r="HX10" s="1227"/>
      <c r="HY10" s="1227"/>
      <c r="HZ10" s="1227"/>
      <c r="IA10" s="1227"/>
      <c r="IB10" s="1227"/>
      <c r="IC10" s="1227"/>
      <c r="ID10" s="1227"/>
      <c r="IE10" s="1227"/>
      <c r="IF10" s="1227"/>
      <c r="IG10" s="1227"/>
      <c r="IH10" s="1227"/>
      <c r="II10" s="1227"/>
      <c r="IJ10" s="1227"/>
      <c r="IK10" s="1227"/>
      <c r="IL10" s="1227"/>
      <c r="IM10" s="1227"/>
      <c r="IN10" s="1227"/>
      <c r="IO10" s="1227"/>
      <c r="IP10" s="1227"/>
      <c r="IQ10" s="1227"/>
      <c r="IR10" s="1227"/>
      <c r="IS10" s="1227"/>
      <c r="IT10" s="1227"/>
      <c r="IU10" s="1227"/>
      <c r="IV10" s="1227"/>
    </row>
    <row r="11" spans="1:256" ht="15.75">
      <c r="A11" s="1324"/>
      <c r="B11" s="1324"/>
      <c r="C11" s="1324"/>
      <c r="D11" s="1324"/>
      <c r="E11" s="1324"/>
      <c r="F11" s="1324"/>
      <c r="G11" s="1324"/>
      <c r="H11" s="1324"/>
      <c r="I11" s="1324"/>
      <c r="J11" s="1324"/>
      <c r="K11" s="1324"/>
      <c r="L11" s="1324"/>
      <c r="M11" s="1324"/>
      <c r="N11" s="1324"/>
      <c r="O11" s="1324"/>
      <c r="P11" s="1324"/>
      <c r="Q11" s="1324"/>
      <c r="R11" s="1324"/>
      <c r="S11" s="1324"/>
      <c r="T11" s="1324"/>
      <c r="U11" s="1324"/>
      <c r="V11" s="1325"/>
      <c r="W11" s="1325"/>
      <c r="X11" s="1325"/>
      <c r="Y11" s="1325"/>
      <c r="Z11" s="1227"/>
      <c r="AA11" s="1227"/>
      <c r="AB11" s="1227"/>
      <c r="AC11" s="1227"/>
      <c r="AD11" s="1227"/>
      <c r="AE11" s="1227"/>
      <c r="AF11" s="1227"/>
      <c r="AG11" s="1227"/>
      <c r="AH11" s="1227"/>
      <c r="AI11" s="1227"/>
      <c r="AJ11" s="1227"/>
      <c r="AK11" s="1227"/>
      <c r="AL11" s="1227"/>
      <c r="AM11" s="1227"/>
      <c r="AN11" s="1227"/>
      <c r="AO11" s="1227"/>
      <c r="AP11" s="1227"/>
      <c r="AQ11" s="1227"/>
      <c r="AR11" s="1227"/>
      <c r="AS11" s="1227"/>
      <c r="AT11" s="1227"/>
      <c r="AU11" s="1227"/>
      <c r="AV11" s="1227"/>
      <c r="AW11" s="1227"/>
      <c r="AX11" s="1227"/>
      <c r="AY11" s="1227"/>
      <c r="AZ11" s="1227"/>
      <c r="BA11" s="1227"/>
      <c r="BB11" s="1227"/>
      <c r="BC11" s="1227"/>
      <c r="BD11" s="1227"/>
      <c r="BE11" s="1227"/>
      <c r="BF11" s="1227"/>
      <c r="BG11" s="1227"/>
      <c r="BH11" s="1227"/>
      <c r="BI11" s="1227"/>
      <c r="BJ11" s="1227"/>
      <c r="BK11" s="1227"/>
      <c r="BL11" s="1227"/>
      <c r="BM11" s="1227"/>
      <c r="BN11" s="1227"/>
      <c r="BO11" s="1227"/>
      <c r="BP11" s="1227"/>
      <c r="BQ11" s="1227"/>
      <c r="BR11" s="1227"/>
      <c r="BS11" s="1227"/>
      <c r="BT11" s="1227"/>
      <c r="BU11" s="1227"/>
      <c r="BV11" s="1227"/>
      <c r="BW11" s="1227"/>
      <c r="BX11" s="1227"/>
      <c r="BY11" s="1227"/>
      <c r="BZ11" s="1227"/>
      <c r="CA11" s="1227"/>
      <c r="CB11" s="1227"/>
      <c r="CC11" s="1227"/>
      <c r="CD11" s="1227"/>
      <c r="CE11" s="1227"/>
      <c r="CF11" s="1227"/>
      <c r="CG11" s="1227"/>
      <c r="CH11" s="1227"/>
      <c r="CI11" s="1227"/>
      <c r="CJ11" s="1227"/>
      <c r="CK11" s="1227"/>
      <c r="CL11" s="1227"/>
      <c r="CM11" s="1227"/>
      <c r="CN11" s="1227"/>
      <c r="CO11" s="1227"/>
      <c r="CP11" s="1227"/>
      <c r="CQ11" s="1227"/>
      <c r="CR11" s="1227"/>
      <c r="CS11" s="1227"/>
      <c r="CT11" s="1227"/>
      <c r="CU11" s="1227"/>
      <c r="CV11" s="1227"/>
      <c r="CW11" s="1227"/>
      <c r="CX11" s="1227"/>
      <c r="CY11" s="1227"/>
      <c r="CZ11" s="1227"/>
      <c r="DA11" s="1227"/>
      <c r="DB11" s="1227"/>
      <c r="DC11" s="1227"/>
      <c r="DD11" s="1227"/>
      <c r="DE11" s="1227"/>
      <c r="DF11" s="1227"/>
      <c r="DG11" s="1227"/>
      <c r="DH11" s="1227"/>
      <c r="DI11" s="1227"/>
      <c r="DJ11" s="1227"/>
      <c r="DK11" s="1227"/>
      <c r="DL11" s="1227"/>
      <c r="DM11" s="1227"/>
      <c r="DN11" s="1227"/>
      <c r="DO11" s="1227"/>
      <c r="DP11" s="1227"/>
      <c r="DQ11" s="1227"/>
      <c r="DR11" s="1227"/>
      <c r="DS11" s="1227"/>
      <c r="DT11" s="1227"/>
      <c r="DU11" s="1227"/>
      <c r="DV11" s="1227"/>
      <c r="DW11" s="1227"/>
      <c r="DX11" s="1227"/>
      <c r="DY11" s="1227"/>
      <c r="DZ11" s="1227"/>
      <c r="EA11" s="1227"/>
      <c r="EB11" s="1227"/>
      <c r="EC11" s="1227"/>
      <c r="ED11" s="1227"/>
      <c r="EE11" s="1227"/>
      <c r="EF11" s="1227"/>
      <c r="EG11" s="1227"/>
      <c r="EH11" s="1227"/>
      <c r="EI11" s="1227"/>
      <c r="EJ11" s="1227"/>
      <c r="EK11" s="1227"/>
      <c r="EL11" s="1227"/>
      <c r="EM11" s="1227"/>
      <c r="EN11" s="1227"/>
      <c r="EO11" s="1227"/>
      <c r="EP11" s="1227"/>
      <c r="EQ11" s="1227"/>
      <c r="ER11" s="1227"/>
      <c r="ES11" s="1227"/>
      <c r="ET11" s="1227"/>
      <c r="EU11" s="1227"/>
      <c r="EV11" s="1227"/>
      <c r="EW11" s="1227"/>
      <c r="EX11" s="1227"/>
      <c r="EY11" s="1227"/>
      <c r="EZ11" s="1227"/>
      <c r="FA11" s="1227"/>
      <c r="FB11" s="1227"/>
      <c r="FC11" s="1227"/>
      <c r="FD11" s="1227"/>
      <c r="FE11" s="1227"/>
      <c r="FF11" s="1227"/>
      <c r="FG11" s="1227"/>
      <c r="FH11" s="1227"/>
      <c r="FI11" s="1227"/>
      <c r="FJ11" s="1227"/>
      <c r="FK11" s="1227"/>
      <c r="FL11" s="1227"/>
      <c r="FM11" s="1227"/>
      <c r="FN11" s="1227"/>
      <c r="FO11" s="1227"/>
      <c r="FP11" s="1227"/>
      <c r="FQ11" s="1227"/>
      <c r="FR11" s="1227"/>
      <c r="FS11" s="1227"/>
      <c r="FT11" s="1227"/>
      <c r="FU11" s="1227"/>
      <c r="FV11" s="1227"/>
      <c r="FW11" s="1227"/>
      <c r="FX11" s="1227"/>
      <c r="FY11" s="1227"/>
      <c r="FZ11" s="1227"/>
      <c r="GA11" s="1227"/>
      <c r="GB11" s="1227"/>
      <c r="GC11" s="1227"/>
      <c r="GD11" s="1227"/>
      <c r="GE11" s="1227"/>
      <c r="GF11" s="1227"/>
      <c r="GG11" s="1227"/>
      <c r="GH11" s="1227"/>
      <c r="GI11" s="1227"/>
      <c r="GJ11" s="1227"/>
      <c r="GK11" s="1227"/>
      <c r="GL11" s="1227"/>
      <c r="GM11" s="1227"/>
      <c r="GN11" s="1227"/>
      <c r="GO11" s="1227"/>
      <c r="GP11" s="1227"/>
      <c r="GQ11" s="1227"/>
      <c r="GR11" s="1227"/>
      <c r="GS11" s="1227"/>
      <c r="GT11" s="1227"/>
      <c r="GU11" s="1227"/>
      <c r="GV11" s="1227"/>
      <c r="GW11" s="1227"/>
      <c r="GX11" s="1227"/>
      <c r="GY11" s="1227"/>
      <c r="GZ11" s="1227"/>
      <c r="HA11" s="1227"/>
      <c r="HB11" s="1227"/>
      <c r="HC11" s="1227"/>
      <c r="HD11" s="1227"/>
      <c r="HE11" s="1227"/>
      <c r="HF11" s="1227"/>
      <c r="HG11" s="1227"/>
      <c r="HH11" s="1227"/>
      <c r="HI11" s="1227"/>
      <c r="HJ11" s="1227"/>
      <c r="HK11" s="1227"/>
      <c r="HL11" s="1227"/>
      <c r="HM11" s="1227"/>
      <c r="HN11" s="1227"/>
      <c r="HO11" s="1227"/>
      <c r="HP11" s="1227"/>
      <c r="HQ11" s="1227"/>
      <c r="HR11" s="1227"/>
      <c r="HS11" s="1227"/>
      <c r="HT11" s="1227"/>
      <c r="HU11" s="1227"/>
      <c r="HV11" s="1227"/>
      <c r="HW11" s="1227"/>
      <c r="HX11" s="1227"/>
      <c r="HY11" s="1227"/>
      <c r="HZ11" s="1227"/>
      <c r="IA11" s="1227"/>
      <c r="IB11" s="1227"/>
      <c r="IC11" s="1227"/>
      <c r="ID11" s="1227"/>
      <c r="IE11" s="1227"/>
      <c r="IF11" s="1227"/>
      <c r="IG11" s="1227"/>
      <c r="IH11" s="1227"/>
      <c r="II11" s="1227"/>
      <c r="IJ11" s="1227"/>
      <c r="IK11" s="1227"/>
      <c r="IL11" s="1227"/>
      <c r="IM11" s="1227"/>
      <c r="IN11" s="1227"/>
      <c r="IO11" s="1227"/>
      <c r="IP11" s="1227"/>
      <c r="IQ11" s="1227"/>
      <c r="IR11" s="1227"/>
      <c r="IS11" s="1227"/>
      <c r="IT11" s="1227"/>
      <c r="IU11" s="1227"/>
      <c r="IV11" s="1227"/>
    </row>
    <row r="12" spans="1:256" ht="15.75">
      <c r="A12" s="1228"/>
      <c r="B12" s="1229"/>
      <c r="C12" s="1322" t="s">
        <v>1080</v>
      </c>
      <c r="D12" s="1322"/>
      <c r="E12" s="1322"/>
      <c r="F12" s="1322"/>
      <c r="G12" s="1322"/>
      <c r="H12" s="1323" t="str">
        <f>Титульный!B10</f>
        <v>ООО "Дирекция Голицыно-3"</v>
      </c>
      <c r="I12" s="1323"/>
      <c r="J12" s="1323"/>
      <c r="K12" s="1323"/>
      <c r="L12" s="1323"/>
      <c r="M12" s="1323"/>
      <c r="N12" s="1323"/>
      <c r="O12" s="1323"/>
      <c r="P12" s="1323"/>
      <c r="Q12" s="1229"/>
      <c r="R12" s="1229"/>
      <c r="S12" s="1229"/>
      <c r="T12" s="1229"/>
      <c r="U12" s="1229"/>
      <c r="V12" s="1230"/>
      <c r="W12" s="1230"/>
      <c r="X12" s="1230"/>
      <c r="Y12" s="1230"/>
      <c r="Z12" s="1231"/>
      <c r="AA12" s="1231"/>
      <c r="AB12" s="1227"/>
      <c r="AC12" s="1227"/>
      <c r="AD12" s="1227"/>
      <c r="AE12" s="1227"/>
      <c r="AF12" s="1227"/>
      <c r="AG12" s="1227"/>
      <c r="AH12" s="1227"/>
      <c r="AI12" s="1227"/>
      <c r="AJ12" s="1227"/>
      <c r="AK12" s="1227"/>
      <c r="AL12" s="1227"/>
      <c r="AM12" s="1227"/>
      <c r="AN12" s="1227"/>
      <c r="AO12" s="1227"/>
      <c r="AP12" s="1227"/>
      <c r="AQ12" s="1227"/>
      <c r="AR12" s="1227"/>
      <c r="AS12" s="1227"/>
      <c r="AT12" s="1227"/>
      <c r="AU12" s="1227"/>
      <c r="AV12" s="1227"/>
      <c r="AW12" s="1227"/>
      <c r="AX12" s="1227"/>
      <c r="AY12" s="1227"/>
      <c r="AZ12" s="1227"/>
      <c r="BA12" s="1227"/>
      <c r="BB12" s="1227"/>
      <c r="BC12" s="1227"/>
      <c r="BD12" s="1227"/>
      <c r="BE12" s="1227"/>
      <c r="BF12" s="1227"/>
      <c r="BG12" s="1227"/>
      <c r="BH12" s="1227"/>
      <c r="BI12" s="1227"/>
      <c r="BJ12" s="1227"/>
      <c r="BK12" s="1227"/>
      <c r="BL12" s="1227"/>
      <c r="BM12" s="1227"/>
      <c r="BN12" s="1227"/>
      <c r="BO12" s="1227"/>
      <c r="BP12" s="1227"/>
      <c r="BQ12" s="1227"/>
      <c r="BR12" s="1227"/>
      <c r="BS12" s="1227"/>
      <c r="BT12" s="1227"/>
      <c r="BU12" s="1227"/>
      <c r="BV12" s="1227"/>
      <c r="BW12" s="1227"/>
      <c r="BX12" s="1227"/>
      <c r="BY12" s="1227"/>
      <c r="BZ12" s="1227"/>
      <c r="CA12" s="1227"/>
      <c r="CB12" s="1227"/>
      <c r="CC12" s="1227"/>
      <c r="CD12" s="1227"/>
      <c r="CE12" s="1227"/>
      <c r="CF12" s="1227"/>
      <c r="CG12" s="1227"/>
      <c r="CH12" s="1227"/>
      <c r="CI12" s="1227"/>
      <c r="CJ12" s="1227"/>
      <c r="CK12" s="1227"/>
      <c r="CL12" s="1227"/>
      <c r="CM12" s="1227"/>
      <c r="CN12" s="1227"/>
      <c r="CO12" s="1227"/>
      <c r="CP12" s="1227"/>
      <c r="CQ12" s="1227"/>
      <c r="CR12" s="1227"/>
      <c r="CS12" s="1227"/>
      <c r="CT12" s="1227"/>
      <c r="CU12" s="1227"/>
      <c r="CV12" s="1227"/>
      <c r="CW12" s="1227"/>
      <c r="CX12" s="1227"/>
      <c r="CY12" s="1227"/>
      <c r="CZ12" s="1227"/>
      <c r="DA12" s="1227"/>
      <c r="DB12" s="1227"/>
      <c r="DC12" s="1227"/>
      <c r="DD12" s="1227"/>
      <c r="DE12" s="1227"/>
      <c r="DF12" s="1227"/>
      <c r="DG12" s="1227"/>
      <c r="DH12" s="1227"/>
      <c r="DI12" s="1227"/>
      <c r="DJ12" s="1227"/>
      <c r="DK12" s="1227"/>
      <c r="DL12" s="1227"/>
      <c r="DM12" s="1227"/>
      <c r="DN12" s="1227"/>
      <c r="DO12" s="1227"/>
      <c r="DP12" s="1227"/>
      <c r="DQ12" s="1227"/>
      <c r="DR12" s="1227"/>
      <c r="DS12" s="1227"/>
      <c r="DT12" s="1227"/>
      <c r="DU12" s="1227"/>
      <c r="DV12" s="1227"/>
      <c r="DW12" s="1227"/>
      <c r="DX12" s="1227"/>
      <c r="DY12" s="1227"/>
      <c r="DZ12" s="1227"/>
      <c r="EA12" s="1227"/>
      <c r="EB12" s="1227"/>
      <c r="EC12" s="1227"/>
      <c r="ED12" s="1227"/>
      <c r="EE12" s="1227"/>
      <c r="EF12" s="1227"/>
      <c r="EG12" s="1227"/>
      <c r="EH12" s="1227"/>
      <c r="EI12" s="1227"/>
      <c r="EJ12" s="1227"/>
      <c r="EK12" s="1227"/>
      <c r="EL12" s="1227"/>
      <c r="EM12" s="1227"/>
      <c r="EN12" s="1227"/>
      <c r="EO12" s="1227"/>
      <c r="EP12" s="1227"/>
      <c r="EQ12" s="1227"/>
      <c r="ER12" s="1227"/>
      <c r="ES12" s="1227"/>
      <c r="ET12" s="1227"/>
      <c r="EU12" s="1227"/>
      <c r="EV12" s="1227"/>
      <c r="EW12" s="1227"/>
      <c r="EX12" s="1227"/>
      <c r="EY12" s="1227"/>
      <c r="EZ12" s="1227"/>
      <c r="FA12" s="1227"/>
      <c r="FB12" s="1227"/>
      <c r="FC12" s="1227"/>
      <c r="FD12" s="1227"/>
      <c r="FE12" s="1227"/>
      <c r="FF12" s="1227"/>
      <c r="FG12" s="1227"/>
      <c r="FH12" s="1227"/>
      <c r="FI12" s="1227"/>
      <c r="FJ12" s="1227"/>
      <c r="FK12" s="1227"/>
      <c r="FL12" s="1227"/>
      <c r="FM12" s="1227"/>
      <c r="FN12" s="1227"/>
      <c r="FO12" s="1227"/>
      <c r="FP12" s="1227"/>
      <c r="FQ12" s="1227"/>
      <c r="FR12" s="1227"/>
      <c r="FS12" s="1227"/>
      <c r="FT12" s="1227"/>
      <c r="FU12" s="1227"/>
      <c r="FV12" s="1227"/>
      <c r="FW12" s="1227"/>
      <c r="FX12" s="1227"/>
      <c r="FY12" s="1227"/>
      <c r="FZ12" s="1227"/>
      <c r="GA12" s="1227"/>
      <c r="GB12" s="1227"/>
      <c r="GC12" s="1227"/>
      <c r="GD12" s="1227"/>
      <c r="GE12" s="1227"/>
      <c r="GF12" s="1227"/>
      <c r="GG12" s="1227"/>
      <c r="GH12" s="1227"/>
      <c r="GI12" s="1227"/>
      <c r="GJ12" s="1227"/>
      <c r="GK12" s="1227"/>
      <c r="GL12" s="1227"/>
      <c r="GM12" s="1227"/>
      <c r="GN12" s="1227"/>
      <c r="GO12" s="1227"/>
      <c r="GP12" s="1227"/>
      <c r="GQ12" s="1227"/>
      <c r="GR12" s="1227"/>
      <c r="GS12" s="1227"/>
      <c r="GT12" s="1227"/>
      <c r="GU12" s="1227"/>
      <c r="GV12" s="1227"/>
      <c r="GW12" s="1227"/>
      <c r="GX12" s="1227"/>
      <c r="GY12" s="1227"/>
      <c r="GZ12" s="1227"/>
      <c r="HA12" s="1227"/>
      <c r="HB12" s="1227"/>
      <c r="HC12" s="1227"/>
      <c r="HD12" s="1227"/>
      <c r="HE12" s="1227"/>
      <c r="HF12" s="1227"/>
      <c r="HG12" s="1227"/>
      <c r="HH12" s="1227"/>
      <c r="HI12" s="1227"/>
      <c r="HJ12" s="1227"/>
      <c r="HK12" s="1227"/>
      <c r="HL12" s="1227"/>
      <c r="HM12" s="1227"/>
      <c r="HN12" s="1227"/>
      <c r="HO12" s="1227"/>
      <c r="HP12" s="1227"/>
      <c r="HQ12" s="1227"/>
      <c r="HR12" s="1227"/>
      <c r="HS12" s="1227"/>
      <c r="HT12" s="1227"/>
      <c r="HU12" s="1227"/>
      <c r="HV12" s="1227"/>
      <c r="HW12" s="1227"/>
      <c r="HX12" s="1227"/>
      <c r="HY12" s="1227"/>
      <c r="HZ12" s="1227"/>
      <c r="IA12" s="1227"/>
      <c r="IB12" s="1227"/>
      <c r="IC12" s="1227"/>
      <c r="ID12" s="1227"/>
      <c r="IE12" s="1227"/>
      <c r="IF12" s="1227"/>
      <c r="IG12" s="1227"/>
      <c r="IH12" s="1227"/>
      <c r="II12" s="1227"/>
      <c r="IJ12" s="1227"/>
      <c r="IK12" s="1227"/>
      <c r="IL12" s="1227"/>
      <c r="IM12" s="1227"/>
      <c r="IN12" s="1227"/>
      <c r="IO12" s="1227"/>
      <c r="IP12" s="1227"/>
      <c r="IQ12" s="1227"/>
      <c r="IR12" s="1227"/>
      <c r="IS12" s="1227"/>
      <c r="IT12" s="1227"/>
      <c r="IU12" s="1227"/>
      <c r="IV12" s="1227"/>
    </row>
    <row r="13" spans="1:25" ht="12.75">
      <c r="A13" s="1232"/>
      <c r="B13" s="1232"/>
      <c r="C13" s="1232"/>
      <c r="D13" s="1232"/>
      <c r="E13" s="1232"/>
      <c r="F13" s="1232"/>
      <c r="G13" s="1232"/>
      <c r="H13" s="1232"/>
      <c r="I13" s="1232"/>
      <c r="J13" s="1232"/>
      <c r="K13" s="1232"/>
      <c r="L13" s="1232"/>
      <c r="M13" s="1232"/>
      <c r="N13" s="1232"/>
      <c r="O13" s="1232"/>
      <c r="P13" s="1232"/>
      <c r="Q13" s="1232"/>
      <c r="R13" s="1232"/>
      <c r="S13" s="1232"/>
      <c r="T13" s="1326"/>
      <c r="U13" s="1326"/>
      <c r="V13" s="1233"/>
      <c r="W13" s="1233"/>
      <c r="X13" s="1233"/>
      <c r="Y13" s="1233"/>
    </row>
    <row r="14" spans="1:256" ht="18.75">
      <c r="A14" s="1327" t="s">
        <v>4</v>
      </c>
      <c r="B14" s="1330" t="s">
        <v>1081</v>
      </c>
      <c r="C14" s="1330" t="s">
        <v>1082</v>
      </c>
      <c r="D14" s="1333"/>
      <c r="E14" s="1333"/>
      <c r="F14" s="1336" t="s">
        <v>1083</v>
      </c>
      <c r="G14" s="1337"/>
      <c r="H14" s="1337"/>
      <c r="I14" s="1337"/>
      <c r="J14" s="1337"/>
      <c r="K14" s="1337"/>
      <c r="L14" s="1337"/>
      <c r="M14" s="1338"/>
      <c r="N14" s="1342" t="s">
        <v>1084</v>
      </c>
      <c r="O14" s="1343"/>
      <c r="P14" s="1346" t="s">
        <v>1085</v>
      </c>
      <c r="Q14" s="1346"/>
      <c r="R14" s="1347"/>
      <c r="S14" s="1347"/>
      <c r="T14" s="1347"/>
      <c r="U14" s="1347"/>
      <c r="V14" s="1347"/>
      <c r="W14" s="1347"/>
      <c r="X14" s="1347"/>
      <c r="Y14" s="1347"/>
      <c r="Z14" s="1234"/>
      <c r="AA14" s="1234"/>
      <c r="AB14" s="1234"/>
      <c r="AC14" s="1234"/>
      <c r="AD14" s="1234"/>
      <c r="AE14" s="1234"/>
      <c r="AF14" s="1234"/>
      <c r="AG14" s="1234"/>
      <c r="AH14" s="1234"/>
      <c r="AI14" s="1234"/>
      <c r="AJ14" s="1234"/>
      <c r="AK14" s="1234"/>
      <c r="AL14" s="1234"/>
      <c r="AM14" s="1234"/>
      <c r="AN14" s="1234"/>
      <c r="AO14" s="1234"/>
      <c r="AP14" s="1234"/>
      <c r="AQ14" s="1234"/>
      <c r="AR14" s="1234"/>
      <c r="AS14" s="1234"/>
      <c r="AT14" s="1234"/>
      <c r="AU14" s="1234"/>
      <c r="AV14" s="1234"/>
      <c r="AW14" s="1234"/>
      <c r="AX14" s="1234"/>
      <c r="AY14" s="1234"/>
      <c r="AZ14" s="1234"/>
      <c r="BA14" s="1234"/>
      <c r="BB14" s="1234"/>
      <c r="BC14" s="1234"/>
      <c r="BD14" s="1234"/>
      <c r="BE14" s="1234"/>
      <c r="BF14" s="1234"/>
      <c r="BG14" s="1234"/>
      <c r="BH14" s="1234"/>
      <c r="BI14" s="1234"/>
      <c r="BJ14" s="1234"/>
      <c r="BK14" s="1234"/>
      <c r="BL14" s="1234"/>
      <c r="BM14" s="1234"/>
      <c r="BN14" s="1234"/>
      <c r="BO14" s="1234"/>
      <c r="BP14" s="1234"/>
      <c r="BQ14" s="1234"/>
      <c r="BR14" s="1234"/>
      <c r="BS14" s="1234"/>
      <c r="BT14" s="1234"/>
      <c r="BU14" s="1234"/>
      <c r="BV14" s="1234"/>
      <c r="BW14" s="1234"/>
      <c r="BX14" s="1234"/>
      <c r="BY14" s="1234"/>
      <c r="BZ14" s="1234"/>
      <c r="CA14" s="1234"/>
      <c r="CB14" s="1234"/>
      <c r="CC14" s="1234"/>
      <c r="CD14" s="1234"/>
      <c r="CE14" s="1234"/>
      <c r="CF14" s="1234"/>
      <c r="CG14" s="1234"/>
      <c r="CH14" s="1234"/>
      <c r="CI14" s="1234"/>
      <c r="CJ14" s="1234"/>
      <c r="CK14" s="1234"/>
      <c r="CL14" s="1234"/>
      <c r="CM14" s="1234"/>
      <c r="CN14" s="1234"/>
      <c r="CO14" s="1234"/>
      <c r="CP14" s="1234"/>
      <c r="CQ14" s="1234"/>
      <c r="CR14" s="1234"/>
      <c r="CS14" s="1234"/>
      <c r="CT14" s="1234"/>
      <c r="CU14" s="1234"/>
      <c r="CV14" s="1234"/>
      <c r="CW14" s="1234"/>
      <c r="CX14" s="1234"/>
      <c r="CY14" s="1234"/>
      <c r="CZ14" s="1234"/>
      <c r="DA14" s="1234"/>
      <c r="DB14" s="1234"/>
      <c r="DC14" s="1234"/>
      <c r="DD14" s="1234"/>
      <c r="DE14" s="1234"/>
      <c r="DF14" s="1234"/>
      <c r="DG14" s="1234"/>
      <c r="DH14" s="1234"/>
      <c r="DI14" s="1234"/>
      <c r="DJ14" s="1234"/>
      <c r="DK14" s="1234"/>
      <c r="DL14" s="1234"/>
      <c r="DM14" s="1234"/>
      <c r="DN14" s="1234"/>
      <c r="DO14" s="1234"/>
      <c r="DP14" s="1234"/>
      <c r="DQ14" s="1234"/>
      <c r="DR14" s="1234"/>
      <c r="DS14" s="1234"/>
      <c r="DT14" s="1234"/>
      <c r="DU14" s="1234"/>
      <c r="DV14" s="1234"/>
      <c r="DW14" s="1234"/>
      <c r="DX14" s="1234"/>
      <c r="DY14" s="1234"/>
      <c r="DZ14" s="1234"/>
      <c r="EA14" s="1234"/>
      <c r="EB14" s="1234"/>
      <c r="EC14" s="1234"/>
      <c r="ED14" s="1234"/>
      <c r="EE14" s="1234"/>
      <c r="EF14" s="1234"/>
      <c r="EG14" s="1234"/>
      <c r="EH14" s="1234"/>
      <c r="EI14" s="1234"/>
      <c r="EJ14" s="1234"/>
      <c r="EK14" s="1234"/>
      <c r="EL14" s="1234"/>
      <c r="EM14" s="1234"/>
      <c r="EN14" s="1234"/>
      <c r="EO14" s="1234"/>
      <c r="EP14" s="1234"/>
      <c r="EQ14" s="1234"/>
      <c r="ER14" s="1234"/>
      <c r="ES14" s="1234"/>
      <c r="ET14" s="1234"/>
      <c r="EU14" s="1234"/>
      <c r="EV14" s="1234"/>
      <c r="EW14" s="1234"/>
      <c r="EX14" s="1234"/>
      <c r="EY14" s="1234"/>
      <c r="EZ14" s="1234"/>
      <c r="FA14" s="1234"/>
      <c r="FB14" s="1234"/>
      <c r="FC14" s="1234"/>
      <c r="FD14" s="1234"/>
      <c r="FE14" s="1234"/>
      <c r="FF14" s="1234"/>
      <c r="FG14" s="1234"/>
      <c r="FH14" s="1234"/>
      <c r="FI14" s="1234"/>
      <c r="FJ14" s="1234"/>
      <c r="FK14" s="1234"/>
      <c r="FL14" s="1234"/>
      <c r="FM14" s="1234"/>
      <c r="FN14" s="1234"/>
      <c r="FO14" s="1234"/>
      <c r="FP14" s="1234"/>
      <c r="FQ14" s="1234"/>
      <c r="FR14" s="1234"/>
      <c r="FS14" s="1234"/>
      <c r="FT14" s="1234"/>
      <c r="FU14" s="1234"/>
      <c r="FV14" s="1234"/>
      <c r="FW14" s="1234"/>
      <c r="FX14" s="1234"/>
      <c r="FY14" s="1234"/>
      <c r="FZ14" s="1234"/>
      <c r="GA14" s="1234"/>
      <c r="GB14" s="1234"/>
      <c r="GC14" s="1234"/>
      <c r="GD14" s="1234"/>
      <c r="GE14" s="1234"/>
      <c r="GF14" s="1234"/>
      <c r="GG14" s="1234"/>
      <c r="GH14" s="1234"/>
      <c r="GI14" s="1234"/>
      <c r="GJ14" s="1234"/>
      <c r="GK14" s="1234"/>
      <c r="GL14" s="1234"/>
      <c r="GM14" s="1234"/>
      <c r="GN14" s="1234"/>
      <c r="GO14" s="1234"/>
      <c r="GP14" s="1234"/>
      <c r="GQ14" s="1234"/>
      <c r="GR14" s="1234"/>
      <c r="GS14" s="1234"/>
      <c r="GT14" s="1234"/>
      <c r="GU14" s="1234"/>
      <c r="GV14" s="1234"/>
      <c r="GW14" s="1234"/>
      <c r="GX14" s="1234"/>
      <c r="GY14" s="1234"/>
      <c r="GZ14" s="1234"/>
      <c r="HA14" s="1234"/>
      <c r="HB14" s="1234"/>
      <c r="HC14" s="1234"/>
      <c r="HD14" s="1234"/>
      <c r="HE14" s="1234"/>
      <c r="HF14" s="1234"/>
      <c r="HG14" s="1234"/>
      <c r="HH14" s="1234"/>
      <c r="HI14" s="1234"/>
      <c r="HJ14" s="1234"/>
      <c r="HK14" s="1234"/>
      <c r="HL14" s="1234"/>
      <c r="HM14" s="1234"/>
      <c r="HN14" s="1234"/>
      <c r="HO14" s="1234"/>
      <c r="HP14" s="1234"/>
      <c r="HQ14" s="1234"/>
      <c r="HR14" s="1234"/>
      <c r="HS14" s="1234"/>
      <c r="HT14" s="1234"/>
      <c r="HU14" s="1234"/>
      <c r="HV14" s="1234"/>
      <c r="HW14" s="1234"/>
      <c r="HX14" s="1234"/>
      <c r="HY14" s="1234"/>
      <c r="HZ14" s="1234"/>
      <c r="IA14" s="1234"/>
      <c r="IB14" s="1234"/>
      <c r="IC14" s="1234"/>
      <c r="ID14" s="1234"/>
      <c r="IE14" s="1234"/>
      <c r="IF14" s="1234"/>
      <c r="IG14" s="1234"/>
      <c r="IH14" s="1234"/>
      <c r="II14" s="1234"/>
      <c r="IJ14" s="1234"/>
      <c r="IK14" s="1234"/>
      <c r="IL14" s="1234"/>
      <c r="IM14" s="1234"/>
      <c r="IN14" s="1234"/>
      <c r="IO14" s="1234"/>
      <c r="IP14" s="1234"/>
      <c r="IQ14" s="1234"/>
      <c r="IR14" s="1234"/>
      <c r="IS14" s="1234"/>
      <c r="IT14" s="1234"/>
      <c r="IU14" s="1234"/>
      <c r="IV14" s="1234"/>
    </row>
    <row r="15" spans="1:256" ht="15.75">
      <c r="A15" s="1328"/>
      <c r="B15" s="1331"/>
      <c r="C15" s="1331"/>
      <c r="D15" s="1334"/>
      <c r="E15" s="1334"/>
      <c r="F15" s="1339"/>
      <c r="G15" s="1340"/>
      <c r="H15" s="1340"/>
      <c r="I15" s="1340"/>
      <c r="J15" s="1340"/>
      <c r="K15" s="1340"/>
      <c r="L15" s="1340"/>
      <c r="M15" s="1341"/>
      <c r="N15" s="1344"/>
      <c r="O15" s="1345"/>
      <c r="P15" s="1348" t="s">
        <v>1086</v>
      </c>
      <c r="Q15" s="1349"/>
      <c r="R15" s="1348" t="s">
        <v>1087</v>
      </c>
      <c r="S15" s="1348"/>
      <c r="T15" s="1349"/>
      <c r="U15" s="1349"/>
      <c r="V15" s="1348" t="s">
        <v>1088</v>
      </c>
      <c r="W15" s="1348"/>
      <c r="X15" s="1349"/>
      <c r="Y15" s="1349"/>
      <c r="Z15" s="1234"/>
      <c r="AA15" s="1234"/>
      <c r="AB15" s="1234"/>
      <c r="AC15" s="1234"/>
      <c r="AD15" s="1234"/>
      <c r="AE15" s="1234"/>
      <c r="AF15" s="1234"/>
      <c r="AG15" s="1234"/>
      <c r="AH15" s="1234"/>
      <c r="AI15" s="1234"/>
      <c r="AJ15" s="1234"/>
      <c r="AK15" s="1234"/>
      <c r="AL15" s="1234"/>
      <c r="AM15" s="1234"/>
      <c r="AN15" s="1234"/>
      <c r="AO15" s="1234"/>
      <c r="AP15" s="1234"/>
      <c r="AQ15" s="1234"/>
      <c r="AR15" s="1234"/>
      <c r="AS15" s="1234"/>
      <c r="AT15" s="1234"/>
      <c r="AU15" s="1234"/>
      <c r="AV15" s="1234"/>
      <c r="AW15" s="1234"/>
      <c r="AX15" s="1234"/>
      <c r="AY15" s="1234"/>
      <c r="AZ15" s="1234"/>
      <c r="BA15" s="1234"/>
      <c r="BB15" s="1234"/>
      <c r="BC15" s="1234"/>
      <c r="BD15" s="1234"/>
      <c r="BE15" s="1234"/>
      <c r="BF15" s="1234"/>
      <c r="BG15" s="1234"/>
      <c r="BH15" s="1234"/>
      <c r="BI15" s="1234"/>
      <c r="BJ15" s="1234"/>
      <c r="BK15" s="1234"/>
      <c r="BL15" s="1234"/>
      <c r="BM15" s="1234"/>
      <c r="BN15" s="1234"/>
      <c r="BO15" s="1234"/>
      <c r="BP15" s="1234"/>
      <c r="BQ15" s="1234"/>
      <c r="BR15" s="1234"/>
      <c r="BS15" s="1234"/>
      <c r="BT15" s="1234"/>
      <c r="BU15" s="1234"/>
      <c r="BV15" s="1234"/>
      <c r="BW15" s="1234"/>
      <c r="BX15" s="1234"/>
      <c r="BY15" s="1234"/>
      <c r="BZ15" s="1234"/>
      <c r="CA15" s="1234"/>
      <c r="CB15" s="1234"/>
      <c r="CC15" s="1234"/>
      <c r="CD15" s="1234"/>
      <c r="CE15" s="1234"/>
      <c r="CF15" s="1234"/>
      <c r="CG15" s="1234"/>
      <c r="CH15" s="1234"/>
      <c r="CI15" s="1234"/>
      <c r="CJ15" s="1234"/>
      <c r="CK15" s="1234"/>
      <c r="CL15" s="1234"/>
      <c r="CM15" s="1234"/>
      <c r="CN15" s="1234"/>
      <c r="CO15" s="1234"/>
      <c r="CP15" s="1234"/>
      <c r="CQ15" s="1234"/>
      <c r="CR15" s="1234"/>
      <c r="CS15" s="1234"/>
      <c r="CT15" s="1234"/>
      <c r="CU15" s="1234"/>
      <c r="CV15" s="1234"/>
      <c r="CW15" s="1234"/>
      <c r="CX15" s="1234"/>
      <c r="CY15" s="1234"/>
      <c r="CZ15" s="1234"/>
      <c r="DA15" s="1234"/>
      <c r="DB15" s="1234"/>
      <c r="DC15" s="1234"/>
      <c r="DD15" s="1234"/>
      <c r="DE15" s="1234"/>
      <c r="DF15" s="1234"/>
      <c r="DG15" s="1234"/>
      <c r="DH15" s="1234"/>
      <c r="DI15" s="1234"/>
      <c r="DJ15" s="1234"/>
      <c r="DK15" s="1234"/>
      <c r="DL15" s="1234"/>
      <c r="DM15" s="1234"/>
      <c r="DN15" s="1234"/>
      <c r="DO15" s="1234"/>
      <c r="DP15" s="1234"/>
      <c r="DQ15" s="1234"/>
      <c r="DR15" s="1234"/>
      <c r="DS15" s="1234"/>
      <c r="DT15" s="1234"/>
      <c r="DU15" s="1234"/>
      <c r="DV15" s="1234"/>
      <c r="DW15" s="1234"/>
      <c r="DX15" s="1234"/>
      <c r="DY15" s="1234"/>
      <c r="DZ15" s="1234"/>
      <c r="EA15" s="1234"/>
      <c r="EB15" s="1234"/>
      <c r="EC15" s="1234"/>
      <c r="ED15" s="1234"/>
      <c r="EE15" s="1234"/>
      <c r="EF15" s="1234"/>
      <c r="EG15" s="1234"/>
      <c r="EH15" s="1234"/>
      <c r="EI15" s="1234"/>
      <c r="EJ15" s="1234"/>
      <c r="EK15" s="1234"/>
      <c r="EL15" s="1234"/>
      <c r="EM15" s="1234"/>
      <c r="EN15" s="1234"/>
      <c r="EO15" s="1234"/>
      <c r="EP15" s="1234"/>
      <c r="EQ15" s="1234"/>
      <c r="ER15" s="1234"/>
      <c r="ES15" s="1234"/>
      <c r="ET15" s="1234"/>
      <c r="EU15" s="1234"/>
      <c r="EV15" s="1234"/>
      <c r="EW15" s="1234"/>
      <c r="EX15" s="1234"/>
      <c r="EY15" s="1234"/>
      <c r="EZ15" s="1234"/>
      <c r="FA15" s="1234"/>
      <c r="FB15" s="1234"/>
      <c r="FC15" s="1234"/>
      <c r="FD15" s="1234"/>
      <c r="FE15" s="1234"/>
      <c r="FF15" s="1234"/>
      <c r="FG15" s="1234"/>
      <c r="FH15" s="1234"/>
      <c r="FI15" s="1234"/>
      <c r="FJ15" s="1234"/>
      <c r="FK15" s="1234"/>
      <c r="FL15" s="1234"/>
      <c r="FM15" s="1234"/>
      <c r="FN15" s="1234"/>
      <c r="FO15" s="1234"/>
      <c r="FP15" s="1234"/>
      <c r="FQ15" s="1234"/>
      <c r="FR15" s="1234"/>
      <c r="FS15" s="1234"/>
      <c r="FT15" s="1234"/>
      <c r="FU15" s="1234"/>
      <c r="FV15" s="1234"/>
      <c r="FW15" s="1234"/>
      <c r="FX15" s="1234"/>
      <c r="FY15" s="1234"/>
      <c r="FZ15" s="1234"/>
      <c r="GA15" s="1234"/>
      <c r="GB15" s="1234"/>
      <c r="GC15" s="1234"/>
      <c r="GD15" s="1234"/>
      <c r="GE15" s="1234"/>
      <c r="GF15" s="1234"/>
      <c r="GG15" s="1234"/>
      <c r="GH15" s="1234"/>
      <c r="GI15" s="1234"/>
      <c r="GJ15" s="1234"/>
      <c r="GK15" s="1234"/>
      <c r="GL15" s="1234"/>
      <c r="GM15" s="1234"/>
      <c r="GN15" s="1234"/>
      <c r="GO15" s="1234"/>
      <c r="GP15" s="1234"/>
      <c r="GQ15" s="1234"/>
      <c r="GR15" s="1234"/>
      <c r="GS15" s="1234"/>
      <c r="GT15" s="1234"/>
      <c r="GU15" s="1234"/>
      <c r="GV15" s="1234"/>
      <c r="GW15" s="1234"/>
      <c r="GX15" s="1234"/>
      <c r="GY15" s="1234"/>
      <c r="GZ15" s="1234"/>
      <c r="HA15" s="1234"/>
      <c r="HB15" s="1234"/>
      <c r="HC15" s="1234"/>
      <c r="HD15" s="1234"/>
      <c r="HE15" s="1234"/>
      <c r="HF15" s="1234"/>
      <c r="HG15" s="1234"/>
      <c r="HH15" s="1234"/>
      <c r="HI15" s="1234"/>
      <c r="HJ15" s="1234"/>
      <c r="HK15" s="1234"/>
      <c r="HL15" s="1234"/>
      <c r="HM15" s="1234"/>
      <c r="HN15" s="1234"/>
      <c r="HO15" s="1234"/>
      <c r="HP15" s="1234"/>
      <c r="HQ15" s="1234"/>
      <c r="HR15" s="1234"/>
      <c r="HS15" s="1234"/>
      <c r="HT15" s="1234"/>
      <c r="HU15" s="1234"/>
      <c r="HV15" s="1234"/>
      <c r="HW15" s="1234"/>
      <c r="HX15" s="1234"/>
      <c r="HY15" s="1234"/>
      <c r="HZ15" s="1234"/>
      <c r="IA15" s="1234"/>
      <c r="IB15" s="1234"/>
      <c r="IC15" s="1234"/>
      <c r="ID15" s="1234"/>
      <c r="IE15" s="1234"/>
      <c r="IF15" s="1234"/>
      <c r="IG15" s="1234"/>
      <c r="IH15" s="1234"/>
      <c r="II15" s="1234"/>
      <c r="IJ15" s="1234"/>
      <c r="IK15" s="1234"/>
      <c r="IL15" s="1234"/>
      <c r="IM15" s="1234"/>
      <c r="IN15" s="1234"/>
      <c r="IO15" s="1234"/>
      <c r="IP15" s="1234"/>
      <c r="IQ15" s="1234"/>
      <c r="IR15" s="1234"/>
      <c r="IS15" s="1234"/>
      <c r="IT15" s="1234"/>
      <c r="IU15" s="1234"/>
      <c r="IV15" s="1234"/>
    </row>
    <row r="16" spans="1:256" ht="12.75">
      <c r="A16" s="1328"/>
      <c r="B16" s="1331"/>
      <c r="C16" s="1332"/>
      <c r="D16" s="1335"/>
      <c r="E16" s="1335"/>
      <c r="F16" s="1339"/>
      <c r="G16" s="1340"/>
      <c r="H16" s="1340"/>
      <c r="I16" s="1340"/>
      <c r="J16" s="1340"/>
      <c r="K16" s="1340"/>
      <c r="L16" s="1340"/>
      <c r="M16" s="1341"/>
      <c r="N16" s="1344"/>
      <c r="O16" s="1345"/>
      <c r="P16" s="1350" t="s">
        <v>1089</v>
      </c>
      <c r="Q16" s="1351"/>
      <c r="R16" s="1350" t="s">
        <v>1090</v>
      </c>
      <c r="S16" s="1351"/>
      <c r="T16" s="1350" t="s">
        <v>1091</v>
      </c>
      <c r="U16" s="1351"/>
      <c r="V16" s="1350" t="s">
        <v>1092</v>
      </c>
      <c r="W16" s="1351"/>
      <c r="X16" s="1350" t="s">
        <v>1093</v>
      </c>
      <c r="Y16" s="1351"/>
      <c r="Z16" s="1234"/>
      <c r="AA16" s="1234"/>
      <c r="AB16" s="1234"/>
      <c r="AC16" s="1234"/>
      <c r="AD16" s="1234"/>
      <c r="AE16" s="1234"/>
      <c r="AF16" s="1234"/>
      <c r="AG16" s="1234"/>
      <c r="AH16" s="1234"/>
      <c r="AI16" s="1234"/>
      <c r="AJ16" s="1234"/>
      <c r="AK16" s="1234"/>
      <c r="AL16" s="1234"/>
      <c r="AM16" s="1234"/>
      <c r="AN16" s="1234"/>
      <c r="AO16" s="1234"/>
      <c r="AP16" s="1234"/>
      <c r="AQ16" s="1234"/>
      <c r="AR16" s="1234"/>
      <c r="AS16" s="1234"/>
      <c r="AT16" s="1234"/>
      <c r="AU16" s="1234"/>
      <c r="AV16" s="1234"/>
      <c r="AW16" s="1234"/>
      <c r="AX16" s="1234"/>
      <c r="AY16" s="1234"/>
      <c r="AZ16" s="1234"/>
      <c r="BA16" s="1234"/>
      <c r="BB16" s="1234"/>
      <c r="BC16" s="1234"/>
      <c r="BD16" s="1234"/>
      <c r="BE16" s="1234"/>
      <c r="BF16" s="1234"/>
      <c r="BG16" s="1234"/>
      <c r="BH16" s="1234"/>
      <c r="BI16" s="1234"/>
      <c r="BJ16" s="1234"/>
      <c r="BK16" s="1234"/>
      <c r="BL16" s="1234"/>
      <c r="BM16" s="1234"/>
      <c r="BN16" s="1234"/>
      <c r="BO16" s="1234"/>
      <c r="BP16" s="1234"/>
      <c r="BQ16" s="1234"/>
      <c r="BR16" s="1234"/>
      <c r="BS16" s="1234"/>
      <c r="BT16" s="1234"/>
      <c r="BU16" s="1234"/>
      <c r="BV16" s="1234"/>
      <c r="BW16" s="1234"/>
      <c r="BX16" s="1234"/>
      <c r="BY16" s="1234"/>
      <c r="BZ16" s="1234"/>
      <c r="CA16" s="1234"/>
      <c r="CB16" s="1234"/>
      <c r="CC16" s="1234"/>
      <c r="CD16" s="1234"/>
      <c r="CE16" s="1234"/>
      <c r="CF16" s="1234"/>
      <c r="CG16" s="1234"/>
      <c r="CH16" s="1234"/>
      <c r="CI16" s="1234"/>
      <c r="CJ16" s="1234"/>
      <c r="CK16" s="1234"/>
      <c r="CL16" s="1234"/>
      <c r="CM16" s="1234"/>
      <c r="CN16" s="1234"/>
      <c r="CO16" s="1234"/>
      <c r="CP16" s="1234"/>
      <c r="CQ16" s="1234"/>
      <c r="CR16" s="1234"/>
      <c r="CS16" s="1234"/>
      <c r="CT16" s="1234"/>
      <c r="CU16" s="1234"/>
      <c r="CV16" s="1234"/>
      <c r="CW16" s="1234"/>
      <c r="CX16" s="1234"/>
      <c r="CY16" s="1234"/>
      <c r="CZ16" s="1234"/>
      <c r="DA16" s="1234"/>
      <c r="DB16" s="1234"/>
      <c r="DC16" s="1234"/>
      <c r="DD16" s="1234"/>
      <c r="DE16" s="1234"/>
      <c r="DF16" s="1234"/>
      <c r="DG16" s="1234"/>
      <c r="DH16" s="1234"/>
      <c r="DI16" s="1234"/>
      <c r="DJ16" s="1234"/>
      <c r="DK16" s="1234"/>
      <c r="DL16" s="1234"/>
      <c r="DM16" s="1234"/>
      <c r="DN16" s="1234"/>
      <c r="DO16" s="1234"/>
      <c r="DP16" s="1234"/>
      <c r="DQ16" s="1234"/>
      <c r="DR16" s="1234"/>
      <c r="DS16" s="1234"/>
      <c r="DT16" s="1234"/>
      <c r="DU16" s="1234"/>
      <c r="DV16" s="1234"/>
      <c r="DW16" s="1234"/>
      <c r="DX16" s="1234"/>
      <c r="DY16" s="1234"/>
      <c r="DZ16" s="1234"/>
      <c r="EA16" s="1234"/>
      <c r="EB16" s="1234"/>
      <c r="EC16" s="1234"/>
      <c r="ED16" s="1234"/>
      <c r="EE16" s="1234"/>
      <c r="EF16" s="1234"/>
      <c r="EG16" s="1234"/>
      <c r="EH16" s="1234"/>
      <c r="EI16" s="1234"/>
      <c r="EJ16" s="1234"/>
      <c r="EK16" s="1234"/>
      <c r="EL16" s="1234"/>
      <c r="EM16" s="1234"/>
      <c r="EN16" s="1234"/>
      <c r="EO16" s="1234"/>
      <c r="EP16" s="1234"/>
      <c r="EQ16" s="1234"/>
      <c r="ER16" s="1234"/>
      <c r="ES16" s="1234"/>
      <c r="ET16" s="1234"/>
      <c r="EU16" s="1234"/>
      <c r="EV16" s="1234"/>
      <c r="EW16" s="1234"/>
      <c r="EX16" s="1234"/>
      <c r="EY16" s="1234"/>
      <c r="EZ16" s="1234"/>
      <c r="FA16" s="1234"/>
      <c r="FB16" s="1234"/>
      <c r="FC16" s="1234"/>
      <c r="FD16" s="1234"/>
      <c r="FE16" s="1234"/>
      <c r="FF16" s="1234"/>
      <c r="FG16" s="1234"/>
      <c r="FH16" s="1234"/>
      <c r="FI16" s="1234"/>
      <c r="FJ16" s="1234"/>
      <c r="FK16" s="1234"/>
      <c r="FL16" s="1234"/>
      <c r="FM16" s="1234"/>
      <c r="FN16" s="1234"/>
      <c r="FO16" s="1234"/>
      <c r="FP16" s="1234"/>
      <c r="FQ16" s="1234"/>
      <c r="FR16" s="1234"/>
      <c r="FS16" s="1234"/>
      <c r="FT16" s="1234"/>
      <c r="FU16" s="1234"/>
      <c r="FV16" s="1234"/>
      <c r="FW16" s="1234"/>
      <c r="FX16" s="1234"/>
      <c r="FY16" s="1234"/>
      <c r="FZ16" s="1234"/>
      <c r="GA16" s="1234"/>
      <c r="GB16" s="1234"/>
      <c r="GC16" s="1234"/>
      <c r="GD16" s="1234"/>
      <c r="GE16" s="1234"/>
      <c r="GF16" s="1234"/>
      <c r="GG16" s="1234"/>
      <c r="GH16" s="1234"/>
      <c r="GI16" s="1234"/>
      <c r="GJ16" s="1234"/>
      <c r="GK16" s="1234"/>
      <c r="GL16" s="1234"/>
      <c r="GM16" s="1234"/>
      <c r="GN16" s="1234"/>
      <c r="GO16" s="1234"/>
      <c r="GP16" s="1234"/>
      <c r="GQ16" s="1234"/>
      <c r="GR16" s="1234"/>
      <c r="GS16" s="1234"/>
      <c r="GT16" s="1234"/>
      <c r="GU16" s="1234"/>
      <c r="GV16" s="1234"/>
      <c r="GW16" s="1234"/>
      <c r="GX16" s="1234"/>
      <c r="GY16" s="1234"/>
      <c r="GZ16" s="1234"/>
      <c r="HA16" s="1234"/>
      <c r="HB16" s="1234"/>
      <c r="HC16" s="1234"/>
      <c r="HD16" s="1234"/>
      <c r="HE16" s="1234"/>
      <c r="HF16" s="1234"/>
      <c r="HG16" s="1234"/>
      <c r="HH16" s="1234"/>
      <c r="HI16" s="1234"/>
      <c r="HJ16" s="1234"/>
      <c r="HK16" s="1234"/>
      <c r="HL16" s="1234"/>
      <c r="HM16" s="1234"/>
      <c r="HN16" s="1234"/>
      <c r="HO16" s="1234"/>
      <c r="HP16" s="1234"/>
      <c r="HQ16" s="1234"/>
      <c r="HR16" s="1234"/>
      <c r="HS16" s="1234"/>
      <c r="HT16" s="1234"/>
      <c r="HU16" s="1234"/>
      <c r="HV16" s="1234"/>
      <c r="HW16" s="1234"/>
      <c r="HX16" s="1234"/>
      <c r="HY16" s="1234"/>
      <c r="HZ16" s="1234"/>
      <c r="IA16" s="1234"/>
      <c r="IB16" s="1234"/>
      <c r="IC16" s="1234"/>
      <c r="ID16" s="1234"/>
      <c r="IE16" s="1234"/>
      <c r="IF16" s="1234"/>
      <c r="IG16" s="1234"/>
      <c r="IH16" s="1234"/>
      <c r="II16" s="1234"/>
      <c r="IJ16" s="1234"/>
      <c r="IK16" s="1234"/>
      <c r="IL16" s="1234"/>
      <c r="IM16" s="1234"/>
      <c r="IN16" s="1234"/>
      <c r="IO16" s="1234"/>
      <c r="IP16" s="1234"/>
      <c r="IQ16" s="1234"/>
      <c r="IR16" s="1234"/>
      <c r="IS16" s="1234"/>
      <c r="IT16" s="1234"/>
      <c r="IU16" s="1234"/>
      <c r="IV16" s="1234"/>
    </row>
    <row r="17" spans="1:256" ht="150" customHeight="1">
      <c r="A17" s="1328"/>
      <c r="B17" s="1331"/>
      <c r="C17" s="1354" t="s">
        <v>1094</v>
      </c>
      <c r="D17" s="1355" t="s">
        <v>1095</v>
      </c>
      <c r="E17" s="1355" t="s">
        <v>1096</v>
      </c>
      <c r="F17" s="1356" t="s">
        <v>1097</v>
      </c>
      <c r="G17" s="1357"/>
      <c r="H17" s="1358" t="s">
        <v>1098</v>
      </c>
      <c r="I17" s="1359"/>
      <c r="J17" s="1358" t="s">
        <v>1099</v>
      </c>
      <c r="K17" s="1359"/>
      <c r="L17" s="1358" t="s">
        <v>1100</v>
      </c>
      <c r="M17" s="1359"/>
      <c r="N17" s="1344"/>
      <c r="O17" s="1345"/>
      <c r="P17" s="1352"/>
      <c r="Q17" s="1353"/>
      <c r="R17" s="1352"/>
      <c r="S17" s="1353"/>
      <c r="T17" s="1352"/>
      <c r="U17" s="1353"/>
      <c r="V17" s="1352"/>
      <c r="W17" s="1353"/>
      <c r="X17" s="1352"/>
      <c r="Y17" s="1353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J17" s="1234"/>
      <c r="AK17" s="1234"/>
      <c r="AL17" s="1234"/>
      <c r="AM17" s="1234"/>
      <c r="AN17" s="1234"/>
      <c r="AO17" s="1234"/>
      <c r="AP17" s="1234"/>
      <c r="AQ17" s="1234"/>
      <c r="AR17" s="1234"/>
      <c r="AS17" s="1234"/>
      <c r="AT17" s="1234"/>
      <c r="AU17" s="1234"/>
      <c r="AV17" s="1234"/>
      <c r="AW17" s="1234"/>
      <c r="AX17" s="1234"/>
      <c r="AY17" s="1234"/>
      <c r="AZ17" s="1234"/>
      <c r="BA17" s="1234"/>
      <c r="BB17" s="1234"/>
      <c r="BC17" s="1234"/>
      <c r="BD17" s="1234"/>
      <c r="BE17" s="1234"/>
      <c r="BF17" s="1234"/>
      <c r="BG17" s="1234"/>
      <c r="BH17" s="1234"/>
      <c r="BI17" s="1234"/>
      <c r="BJ17" s="1234"/>
      <c r="BK17" s="1234"/>
      <c r="BL17" s="1234"/>
      <c r="BM17" s="1234"/>
      <c r="BN17" s="1234"/>
      <c r="BO17" s="1234"/>
      <c r="BP17" s="1234"/>
      <c r="BQ17" s="1234"/>
      <c r="BR17" s="1234"/>
      <c r="BS17" s="1234"/>
      <c r="BT17" s="1234"/>
      <c r="BU17" s="1234"/>
      <c r="BV17" s="1234"/>
      <c r="BW17" s="1234"/>
      <c r="BX17" s="1234"/>
      <c r="BY17" s="1234"/>
      <c r="BZ17" s="1234"/>
      <c r="CA17" s="1234"/>
      <c r="CB17" s="1234"/>
      <c r="CC17" s="1234"/>
      <c r="CD17" s="1234"/>
      <c r="CE17" s="1234"/>
      <c r="CF17" s="1234"/>
      <c r="CG17" s="1234"/>
      <c r="CH17" s="1234"/>
      <c r="CI17" s="1234"/>
      <c r="CJ17" s="1234"/>
      <c r="CK17" s="1234"/>
      <c r="CL17" s="1234"/>
      <c r="CM17" s="1234"/>
      <c r="CN17" s="1234"/>
      <c r="CO17" s="1234"/>
      <c r="CP17" s="1234"/>
      <c r="CQ17" s="1234"/>
      <c r="CR17" s="1234"/>
      <c r="CS17" s="1234"/>
      <c r="CT17" s="1234"/>
      <c r="CU17" s="1234"/>
      <c r="CV17" s="1234"/>
      <c r="CW17" s="1234"/>
      <c r="CX17" s="1234"/>
      <c r="CY17" s="1234"/>
      <c r="CZ17" s="1234"/>
      <c r="DA17" s="1234"/>
      <c r="DB17" s="1234"/>
      <c r="DC17" s="1234"/>
      <c r="DD17" s="1234"/>
      <c r="DE17" s="1234"/>
      <c r="DF17" s="1234"/>
      <c r="DG17" s="1234"/>
      <c r="DH17" s="1234"/>
      <c r="DI17" s="1234"/>
      <c r="DJ17" s="1234"/>
      <c r="DK17" s="1234"/>
      <c r="DL17" s="1234"/>
      <c r="DM17" s="1234"/>
      <c r="DN17" s="1234"/>
      <c r="DO17" s="1234"/>
      <c r="DP17" s="1234"/>
      <c r="DQ17" s="1234"/>
      <c r="DR17" s="1234"/>
      <c r="DS17" s="1234"/>
      <c r="DT17" s="1234"/>
      <c r="DU17" s="1234"/>
      <c r="DV17" s="1234"/>
      <c r="DW17" s="1234"/>
      <c r="DX17" s="1234"/>
      <c r="DY17" s="1234"/>
      <c r="DZ17" s="1234"/>
      <c r="EA17" s="1234"/>
      <c r="EB17" s="1234"/>
      <c r="EC17" s="1234"/>
      <c r="ED17" s="1234"/>
      <c r="EE17" s="1234"/>
      <c r="EF17" s="1234"/>
      <c r="EG17" s="1234"/>
      <c r="EH17" s="1234"/>
      <c r="EI17" s="1234"/>
      <c r="EJ17" s="1234"/>
      <c r="EK17" s="1234"/>
      <c r="EL17" s="1234"/>
      <c r="EM17" s="1234"/>
      <c r="EN17" s="1234"/>
      <c r="EO17" s="1234"/>
      <c r="EP17" s="1234"/>
      <c r="EQ17" s="1234"/>
      <c r="ER17" s="1234"/>
      <c r="ES17" s="1234"/>
      <c r="ET17" s="1234"/>
      <c r="EU17" s="1234"/>
      <c r="EV17" s="1234"/>
      <c r="EW17" s="1234"/>
      <c r="EX17" s="1234"/>
      <c r="EY17" s="1234"/>
      <c r="EZ17" s="1234"/>
      <c r="FA17" s="1234"/>
      <c r="FB17" s="1234"/>
      <c r="FC17" s="1234"/>
      <c r="FD17" s="1234"/>
      <c r="FE17" s="1234"/>
      <c r="FF17" s="1234"/>
      <c r="FG17" s="1234"/>
      <c r="FH17" s="1234"/>
      <c r="FI17" s="1234"/>
      <c r="FJ17" s="1234"/>
      <c r="FK17" s="1234"/>
      <c r="FL17" s="1234"/>
      <c r="FM17" s="1234"/>
      <c r="FN17" s="1234"/>
      <c r="FO17" s="1234"/>
      <c r="FP17" s="1234"/>
      <c r="FQ17" s="1234"/>
      <c r="FR17" s="1234"/>
      <c r="FS17" s="1234"/>
      <c r="FT17" s="1234"/>
      <c r="FU17" s="1234"/>
      <c r="FV17" s="1234"/>
      <c r="FW17" s="1234"/>
      <c r="FX17" s="1234"/>
      <c r="FY17" s="1234"/>
      <c r="FZ17" s="1234"/>
      <c r="GA17" s="1234"/>
      <c r="GB17" s="1234"/>
      <c r="GC17" s="1234"/>
      <c r="GD17" s="1234"/>
      <c r="GE17" s="1234"/>
      <c r="GF17" s="1234"/>
      <c r="GG17" s="1234"/>
      <c r="GH17" s="1234"/>
      <c r="GI17" s="1234"/>
      <c r="GJ17" s="1234"/>
      <c r="GK17" s="1234"/>
      <c r="GL17" s="1234"/>
      <c r="GM17" s="1234"/>
      <c r="GN17" s="1234"/>
      <c r="GO17" s="1234"/>
      <c r="GP17" s="1234"/>
      <c r="GQ17" s="1234"/>
      <c r="GR17" s="1234"/>
      <c r="GS17" s="1234"/>
      <c r="GT17" s="1234"/>
      <c r="GU17" s="1234"/>
      <c r="GV17" s="1234"/>
      <c r="GW17" s="1234"/>
      <c r="GX17" s="1234"/>
      <c r="GY17" s="1234"/>
      <c r="GZ17" s="1234"/>
      <c r="HA17" s="1234"/>
      <c r="HB17" s="1234"/>
      <c r="HC17" s="1234"/>
      <c r="HD17" s="1234"/>
      <c r="HE17" s="1234"/>
      <c r="HF17" s="1234"/>
      <c r="HG17" s="1234"/>
      <c r="HH17" s="1234"/>
      <c r="HI17" s="1234"/>
      <c r="HJ17" s="1234"/>
      <c r="HK17" s="1234"/>
      <c r="HL17" s="1234"/>
      <c r="HM17" s="1234"/>
      <c r="HN17" s="1234"/>
      <c r="HO17" s="1234"/>
      <c r="HP17" s="1234"/>
      <c r="HQ17" s="1234"/>
      <c r="HR17" s="1234"/>
      <c r="HS17" s="1234"/>
      <c r="HT17" s="1234"/>
      <c r="HU17" s="1234"/>
      <c r="HV17" s="1234"/>
      <c r="HW17" s="1234"/>
      <c r="HX17" s="1234"/>
      <c r="HY17" s="1234"/>
      <c r="HZ17" s="1234"/>
      <c r="IA17" s="1234"/>
      <c r="IB17" s="1234"/>
      <c r="IC17" s="1234"/>
      <c r="ID17" s="1234"/>
      <c r="IE17" s="1234"/>
      <c r="IF17" s="1234"/>
      <c r="IG17" s="1234"/>
      <c r="IH17" s="1234"/>
      <c r="II17" s="1234"/>
      <c r="IJ17" s="1234"/>
      <c r="IK17" s="1234"/>
      <c r="IL17" s="1234"/>
      <c r="IM17" s="1234"/>
      <c r="IN17" s="1234"/>
      <c r="IO17" s="1234"/>
      <c r="IP17" s="1234"/>
      <c r="IQ17" s="1234"/>
      <c r="IR17" s="1234"/>
      <c r="IS17" s="1234"/>
      <c r="IT17" s="1234"/>
      <c r="IU17" s="1234"/>
      <c r="IV17" s="1234"/>
    </row>
    <row r="18" spans="1:256" ht="12.75">
      <c r="A18" s="1328"/>
      <c r="B18" s="1331"/>
      <c r="C18" s="1354"/>
      <c r="D18" s="1355"/>
      <c r="E18" s="1355"/>
      <c r="F18" s="1237" t="s">
        <v>277</v>
      </c>
      <c r="G18" s="1237" t="s">
        <v>7</v>
      </c>
      <c r="H18" s="1237" t="s">
        <v>277</v>
      </c>
      <c r="I18" s="1237" t="s">
        <v>7</v>
      </c>
      <c r="J18" s="1237" t="s">
        <v>277</v>
      </c>
      <c r="K18" s="1237" t="s">
        <v>7</v>
      </c>
      <c r="L18" s="1237" t="s">
        <v>277</v>
      </c>
      <c r="M18" s="1237" t="s">
        <v>7</v>
      </c>
      <c r="N18" s="1237" t="s">
        <v>277</v>
      </c>
      <c r="O18" s="1237" t="s">
        <v>7</v>
      </c>
      <c r="P18" s="1238" t="s">
        <v>277</v>
      </c>
      <c r="Q18" s="1238" t="s">
        <v>7</v>
      </c>
      <c r="R18" s="1238" t="s">
        <v>277</v>
      </c>
      <c r="S18" s="1238" t="s">
        <v>7</v>
      </c>
      <c r="T18" s="1238" t="s">
        <v>277</v>
      </c>
      <c r="U18" s="1238" t="s">
        <v>7</v>
      </c>
      <c r="V18" s="1238" t="s">
        <v>277</v>
      </c>
      <c r="W18" s="1238" t="s">
        <v>7</v>
      </c>
      <c r="X18" s="1238" t="s">
        <v>277</v>
      </c>
      <c r="Y18" s="1238" t="s">
        <v>7</v>
      </c>
      <c r="Z18" s="1239"/>
      <c r="AA18" s="1239"/>
      <c r="AB18" s="1239"/>
      <c r="AC18" s="1239"/>
      <c r="AD18" s="1239"/>
      <c r="AE18" s="1239"/>
      <c r="AF18" s="1239"/>
      <c r="AG18" s="1239"/>
      <c r="AH18" s="1239"/>
      <c r="AI18" s="1239"/>
      <c r="AJ18" s="1239"/>
      <c r="AK18" s="1239"/>
      <c r="AL18" s="1239"/>
      <c r="AM18" s="1239"/>
      <c r="AN18" s="1239"/>
      <c r="AO18" s="1239"/>
      <c r="AP18" s="1239"/>
      <c r="AQ18" s="1239"/>
      <c r="AR18" s="1239"/>
      <c r="AS18" s="1239"/>
      <c r="AT18" s="1239"/>
      <c r="AU18" s="1239"/>
      <c r="AV18" s="1239"/>
      <c r="AW18" s="1239"/>
      <c r="AX18" s="1239"/>
      <c r="AY18" s="1239"/>
      <c r="AZ18" s="1239"/>
      <c r="BA18" s="1239"/>
      <c r="BB18" s="1239"/>
      <c r="BC18" s="1239"/>
      <c r="BD18" s="1239"/>
      <c r="BE18" s="1239"/>
      <c r="BF18" s="1239"/>
      <c r="BG18" s="1239"/>
      <c r="BH18" s="1239"/>
      <c r="BI18" s="1239"/>
      <c r="BJ18" s="1239"/>
      <c r="BK18" s="1239"/>
      <c r="BL18" s="1239"/>
      <c r="BM18" s="1239"/>
      <c r="BN18" s="1239"/>
      <c r="BO18" s="1239"/>
      <c r="BP18" s="1239"/>
      <c r="BQ18" s="1239"/>
      <c r="BR18" s="1239"/>
      <c r="BS18" s="1239"/>
      <c r="BT18" s="1239"/>
      <c r="BU18" s="1239"/>
      <c r="BV18" s="1239"/>
      <c r="BW18" s="1239"/>
      <c r="BX18" s="1239"/>
      <c r="BY18" s="1239"/>
      <c r="BZ18" s="1239"/>
      <c r="CA18" s="1239"/>
      <c r="CB18" s="1239"/>
      <c r="CC18" s="1239"/>
      <c r="CD18" s="1239"/>
      <c r="CE18" s="1239"/>
      <c r="CF18" s="1239"/>
      <c r="CG18" s="1239"/>
      <c r="CH18" s="1239"/>
      <c r="CI18" s="1239"/>
      <c r="CJ18" s="1239"/>
      <c r="CK18" s="1239"/>
      <c r="CL18" s="1239"/>
      <c r="CM18" s="1239"/>
      <c r="CN18" s="1239"/>
      <c r="CO18" s="1239"/>
      <c r="CP18" s="1239"/>
      <c r="CQ18" s="1239"/>
      <c r="CR18" s="1239"/>
      <c r="CS18" s="1239"/>
      <c r="CT18" s="1239"/>
      <c r="CU18" s="1239"/>
      <c r="CV18" s="1239"/>
      <c r="CW18" s="1239"/>
      <c r="CX18" s="1239"/>
      <c r="CY18" s="1239"/>
      <c r="CZ18" s="1239"/>
      <c r="DA18" s="1239"/>
      <c r="DB18" s="1239"/>
      <c r="DC18" s="1239"/>
      <c r="DD18" s="1239"/>
      <c r="DE18" s="1239"/>
      <c r="DF18" s="1239"/>
      <c r="DG18" s="1239"/>
      <c r="DH18" s="1239"/>
      <c r="DI18" s="1239"/>
      <c r="DJ18" s="1239"/>
      <c r="DK18" s="1239"/>
      <c r="DL18" s="1239"/>
      <c r="DM18" s="1239"/>
      <c r="DN18" s="1239"/>
      <c r="DO18" s="1239"/>
      <c r="DP18" s="1239"/>
      <c r="DQ18" s="1239"/>
      <c r="DR18" s="1239"/>
      <c r="DS18" s="1239"/>
      <c r="DT18" s="1239"/>
      <c r="DU18" s="1239"/>
      <c r="DV18" s="1239"/>
      <c r="DW18" s="1239"/>
      <c r="DX18" s="1239"/>
      <c r="DY18" s="1239"/>
      <c r="DZ18" s="1239"/>
      <c r="EA18" s="1239"/>
      <c r="EB18" s="1239"/>
      <c r="EC18" s="1239"/>
      <c r="ED18" s="1239"/>
      <c r="EE18" s="1239"/>
      <c r="EF18" s="1239"/>
      <c r="EG18" s="1239"/>
      <c r="EH18" s="1239"/>
      <c r="EI18" s="1239"/>
      <c r="EJ18" s="1239"/>
      <c r="EK18" s="1239"/>
      <c r="EL18" s="1239"/>
      <c r="EM18" s="1239"/>
      <c r="EN18" s="1239"/>
      <c r="EO18" s="1239"/>
      <c r="EP18" s="1239"/>
      <c r="EQ18" s="1239"/>
      <c r="ER18" s="1239"/>
      <c r="ES18" s="1239"/>
      <c r="ET18" s="1239"/>
      <c r="EU18" s="1239"/>
      <c r="EV18" s="1239"/>
      <c r="EW18" s="1239"/>
      <c r="EX18" s="1239"/>
      <c r="EY18" s="1239"/>
      <c r="EZ18" s="1239"/>
      <c r="FA18" s="1239"/>
      <c r="FB18" s="1239"/>
      <c r="FC18" s="1239"/>
      <c r="FD18" s="1239"/>
      <c r="FE18" s="1239"/>
      <c r="FF18" s="1239"/>
      <c r="FG18" s="1239"/>
      <c r="FH18" s="1239"/>
      <c r="FI18" s="1239"/>
      <c r="FJ18" s="1239"/>
      <c r="FK18" s="1239"/>
      <c r="FL18" s="1239"/>
      <c r="FM18" s="1239"/>
      <c r="FN18" s="1239"/>
      <c r="FO18" s="1239"/>
      <c r="FP18" s="1239"/>
      <c r="FQ18" s="1239"/>
      <c r="FR18" s="1239"/>
      <c r="FS18" s="1239"/>
      <c r="FT18" s="1239"/>
      <c r="FU18" s="1239"/>
      <c r="FV18" s="1239"/>
      <c r="FW18" s="1239"/>
      <c r="FX18" s="1239"/>
      <c r="FY18" s="1239"/>
      <c r="FZ18" s="1239"/>
      <c r="GA18" s="1239"/>
      <c r="GB18" s="1239"/>
      <c r="GC18" s="1239"/>
      <c r="GD18" s="1239"/>
      <c r="GE18" s="1239"/>
      <c r="GF18" s="1239"/>
      <c r="GG18" s="1239"/>
      <c r="GH18" s="1239"/>
      <c r="GI18" s="1239"/>
      <c r="GJ18" s="1239"/>
      <c r="GK18" s="1239"/>
      <c r="GL18" s="1239"/>
      <c r="GM18" s="1239"/>
      <c r="GN18" s="1239"/>
      <c r="GO18" s="1239"/>
      <c r="GP18" s="1239"/>
      <c r="GQ18" s="1239"/>
      <c r="GR18" s="1239"/>
      <c r="GS18" s="1239"/>
      <c r="GT18" s="1239"/>
      <c r="GU18" s="1239"/>
      <c r="GV18" s="1239"/>
      <c r="GW18" s="1239"/>
      <c r="GX18" s="1239"/>
      <c r="GY18" s="1239"/>
      <c r="GZ18" s="1239"/>
      <c r="HA18" s="1239"/>
      <c r="HB18" s="1239"/>
      <c r="HC18" s="1239"/>
      <c r="HD18" s="1239"/>
      <c r="HE18" s="1239"/>
      <c r="HF18" s="1239"/>
      <c r="HG18" s="1239"/>
      <c r="HH18" s="1239"/>
      <c r="HI18" s="1239"/>
      <c r="HJ18" s="1239"/>
      <c r="HK18" s="1239"/>
      <c r="HL18" s="1239"/>
      <c r="HM18" s="1239"/>
      <c r="HN18" s="1239"/>
      <c r="HO18" s="1239"/>
      <c r="HP18" s="1239"/>
      <c r="HQ18" s="1239"/>
      <c r="HR18" s="1239"/>
      <c r="HS18" s="1239"/>
      <c r="HT18" s="1239"/>
      <c r="HU18" s="1239"/>
      <c r="HV18" s="1239"/>
      <c r="HW18" s="1239"/>
      <c r="HX18" s="1239"/>
      <c r="HY18" s="1239"/>
      <c r="HZ18" s="1239"/>
      <c r="IA18" s="1239"/>
      <c r="IB18" s="1239"/>
      <c r="IC18" s="1239"/>
      <c r="ID18" s="1239"/>
      <c r="IE18" s="1239"/>
      <c r="IF18" s="1239"/>
      <c r="IG18" s="1239"/>
      <c r="IH18" s="1239"/>
      <c r="II18" s="1239"/>
      <c r="IJ18" s="1239"/>
      <c r="IK18" s="1239"/>
      <c r="IL18" s="1239"/>
      <c r="IM18" s="1239"/>
      <c r="IN18" s="1239"/>
      <c r="IO18" s="1239"/>
      <c r="IP18" s="1239"/>
      <c r="IQ18" s="1239"/>
      <c r="IR18" s="1239"/>
      <c r="IS18" s="1239"/>
      <c r="IT18" s="1239"/>
      <c r="IU18" s="1239"/>
      <c r="IV18" s="1239"/>
    </row>
    <row r="19" spans="1:256" ht="12.75">
      <c r="A19" s="1329"/>
      <c r="B19" s="1332"/>
      <c r="C19" s="1354"/>
      <c r="D19" s="1235" t="s">
        <v>1101</v>
      </c>
      <c r="E19" s="1235" t="s">
        <v>1101</v>
      </c>
      <c r="F19" s="1237" t="s">
        <v>30</v>
      </c>
      <c r="G19" s="1237" t="s">
        <v>30</v>
      </c>
      <c r="H19" s="1237" t="s">
        <v>30</v>
      </c>
      <c r="I19" s="1237" t="s">
        <v>30</v>
      </c>
      <c r="J19" s="1237" t="s">
        <v>30</v>
      </c>
      <c r="K19" s="1237" t="s">
        <v>30</v>
      </c>
      <c r="L19" s="1237" t="s">
        <v>30</v>
      </c>
      <c r="M19" s="1237" t="s">
        <v>30</v>
      </c>
      <c r="N19" s="1237" t="s">
        <v>30</v>
      </c>
      <c r="O19" s="1237" t="s">
        <v>30</v>
      </c>
      <c r="P19" s="1236" t="s">
        <v>227</v>
      </c>
      <c r="Q19" s="1236" t="s">
        <v>227</v>
      </c>
      <c r="R19" s="1236" t="s">
        <v>20</v>
      </c>
      <c r="S19" s="1236" t="s">
        <v>20</v>
      </c>
      <c r="T19" s="1236" t="s">
        <v>20</v>
      </c>
      <c r="U19" s="1236" t="s">
        <v>20</v>
      </c>
      <c r="V19" s="1236" t="s">
        <v>1102</v>
      </c>
      <c r="W19" s="1236" t="s">
        <v>1102</v>
      </c>
      <c r="X19" s="1236" t="s">
        <v>1102</v>
      </c>
      <c r="Y19" s="1236" t="s">
        <v>1102</v>
      </c>
      <c r="Z19" s="1239"/>
      <c r="AA19" s="1239"/>
      <c r="AB19" s="1239"/>
      <c r="AC19" s="1239"/>
      <c r="AD19" s="1239"/>
      <c r="AE19" s="1239"/>
      <c r="AF19" s="1239"/>
      <c r="AG19" s="1239"/>
      <c r="AH19" s="1239"/>
      <c r="AI19" s="1239"/>
      <c r="AJ19" s="1239"/>
      <c r="AK19" s="1239"/>
      <c r="AL19" s="1239"/>
      <c r="AM19" s="1239"/>
      <c r="AN19" s="1239"/>
      <c r="AO19" s="1239"/>
      <c r="AP19" s="1239"/>
      <c r="AQ19" s="1239"/>
      <c r="AR19" s="1239"/>
      <c r="AS19" s="1239"/>
      <c r="AT19" s="1239"/>
      <c r="AU19" s="1239"/>
      <c r="AV19" s="1239"/>
      <c r="AW19" s="1239"/>
      <c r="AX19" s="1239"/>
      <c r="AY19" s="1239"/>
      <c r="AZ19" s="1239"/>
      <c r="BA19" s="1239"/>
      <c r="BB19" s="1239"/>
      <c r="BC19" s="1239"/>
      <c r="BD19" s="1239"/>
      <c r="BE19" s="1239"/>
      <c r="BF19" s="1239"/>
      <c r="BG19" s="1239"/>
      <c r="BH19" s="1239"/>
      <c r="BI19" s="1239"/>
      <c r="BJ19" s="1239"/>
      <c r="BK19" s="1239"/>
      <c r="BL19" s="1239"/>
      <c r="BM19" s="1239"/>
      <c r="BN19" s="1239"/>
      <c r="BO19" s="1239"/>
      <c r="BP19" s="1239"/>
      <c r="BQ19" s="1239"/>
      <c r="BR19" s="1239"/>
      <c r="BS19" s="1239"/>
      <c r="BT19" s="1239"/>
      <c r="BU19" s="1239"/>
      <c r="BV19" s="1239"/>
      <c r="BW19" s="1239"/>
      <c r="BX19" s="1239"/>
      <c r="BY19" s="1239"/>
      <c r="BZ19" s="1239"/>
      <c r="CA19" s="1239"/>
      <c r="CB19" s="1239"/>
      <c r="CC19" s="1239"/>
      <c r="CD19" s="1239"/>
      <c r="CE19" s="1239"/>
      <c r="CF19" s="1239"/>
      <c r="CG19" s="1239"/>
      <c r="CH19" s="1239"/>
      <c r="CI19" s="1239"/>
      <c r="CJ19" s="1239"/>
      <c r="CK19" s="1239"/>
      <c r="CL19" s="1239"/>
      <c r="CM19" s="1239"/>
      <c r="CN19" s="1239"/>
      <c r="CO19" s="1239"/>
      <c r="CP19" s="1239"/>
      <c r="CQ19" s="1239"/>
      <c r="CR19" s="1239"/>
      <c r="CS19" s="1239"/>
      <c r="CT19" s="1239"/>
      <c r="CU19" s="1239"/>
      <c r="CV19" s="1239"/>
      <c r="CW19" s="1239"/>
      <c r="CX19" s="1239"/>
      <c r="CY19" s="1239"/>
      <c r="CZ19" s="1239"/>
      <c r="DA19" s="1239"/>
      <c r="DB19" s="1239"/>
      <c r="DC19" s="1239"/>
      <c r="DD19" s="1239"/>
      <c r="DE19" s="1239"/>
      <c r="DF19" s="1239"/>
      <c r="DG19" s="1239"/>
      <c r="DH19" s="1239"/>
      <c r="DI19" s="1239"/>
      <c r="DJ19" s="1239"/>
      <c r="DK19" s="1239"/>
      <c r="DL19" s="1239"/>
      <c r="DM19" s="1239"/>
      <c r="DN19" s="1239"/>
      <c r="DO19" s="1239"/>
      <c r="DP19" s="1239"/>
      <c r="DQ19" s="1239"/>
      <c r="DR19" s="1239"/>
      <c r="DS19" s="1239"/>
      <c r="DT19" s="1239"/>
      <c r="DU19" s="1239"/>
      <c r="DV19" s="1239"/>
      <c r="DW19" s="1239"/>
      <c r="DX19" s="1239"/>
      <c r="DY19" s="1239"/>
      <c r="DZ19" s="1239"/>
      <c r="EA19" s="1239"/>
      <c r="EB19" s="1239"/>
      <c r="EC19" s="1239"/>
      <c r="ED19" s="1239"/>
      <c r="EE19" s="1239"/>
      <c r="EF19" s="1239"/>
      <c r="EG19" s="1239"/>
      <c r="EH19" s="1239"/>
      <c r="EI19" s="1239"/>
      <c r="EJ19" s="1239"/>
      <c r="EK19" s="1239"/>
      <c r="EL19" s="1239"/>
      <c r="EM19" s="1239"/>
      <c r="EN19" s="1239"/>
      <c r="EO19" s="1239"/>
      <c r="EP19" s="1239"/>
      <c r="EQ19" s="1239"/>
      <c r="ER19" s="1239"/>
      <c r="ES19" s="1239"/>
      <c r="ET19" s="1239"/>
      <c r="EU19" s="1239"/>
      <c r="EV19" s="1239"/>
      <c r="EW19" s="1239"/>
      <c r="EX19" s="1239"/>
      <c r="EY19" s="1239"/>
      <c r="EZ19" s="1239"/>
      <c r="FA19" s="1239"/>
      <c r="FB19" s="1239"/>
      <c r="FC19" s="1239"/>
      <c r="FD19" s="1239"/>
      <c r="FE19" s="1239"/>
      <c r="FF19" s="1239"/>
      <c r="FG19" s="1239"/>
      <c r="FH19" s="1239"/>
      <c r="FI19" s="1239"/>
      <c r="FJ19" s="1239"/>
      <c r="FK19" s="1239"/>
      <c r="FL19" s="1239"/>
      <c r="FM19" s="1239"/>
      <c r="FN19" s="1239"/>
      <c r="FO19" s="1239"/>
      <c r="FP19" s="1239"/>
      <c r="FQ19" s="1239"/>
      <c r="FR19" s="1239"/>
      <c r="FS19" s="1239"/>
      <c r="FT19" s="1239"/>
      <c r="FU19" s="1239"/>
      <c r="FV19" s="1239"/>
      <c r="FW19" s="1239"/>
      <c r="FX19" s="1239"/>
      <c r="FY19" s="1239"/>
      <c r="FZ19" s="1239"/>
      <c r="GA19" s="1239"/>
      <c r="GB19" s="1239"/>
      <c r="GC19" s="1239"/>
      <c r="GD19" s="1239"/>
      <c r="GE19" s="1239"/>
      <c r="GF19" s="1239"/>
      <c r="GG19" s="1239"/>
      <c r="GH19" s="1239"/>
      <c r="GI19" s="1239"/>
      <c r="GJ19" s="1239"/>
      <c r="GK19" s="1239"/>
      <c r="GL19" s="1239"/>
      <c r="GM19" s="1239"/>
      <c r="GN19" s="1239"/>
      <c r="GO19" s="1239"/>
      <c r="GP19" s="1239"/>
      <c r="GQ19" s="1239"/>
      <c r="GR19" s="1239"/>
      <c r="GS19" s="1239"/>
      <c r="GT19" s="1239"/>
      <c r="GU19" s="1239"/>
      <c r="GV19" s="1239"/>
      <c r="GW19" s="1239"/>
      <c r="GX19" s="1239"/>
      <c r="GY19" s="1239"/>
      <c r="GZ19" s="1239"/>
      <c r="HA19" s="1239"/>
      <c r="HB19" s="1239"/>
      <c r="HC19" s="1239"/>
      <c r="HD19" s="1239"/>
      <c r="HE19" s="1239"/>
      <c r="HF19" s="1239"/>
      <c r="HG19" s="1239"/>
      <c r="HH19" s="1239"/>
      <c r="HI19" s="1239"/>
      <c r="HJ19" s="1239"/>
      <c r="HK19" s="1239"/>
      <c r="HL19" s="1239"/>
      <c r="HM19" s="1239"/>
      <c r="HN19" s="1239"/>
      <c r="HO19" s="1239"/>
      <c r="HP19" s="1239"/>
      <c r="HQ19" s="1239"/>
      <c r="HR19" s="1239"/>
      <c r="HS19" s="1239"/>
      <c r="HT19" s="1239"/>
      <c r="HU19" s="1239"/>
      <c r="HV19" s="1239"/>
      <c r="HW19" s="1239"/>
      <c r="HX19" s="1239"/>
      <c r="HY19" s="1239"/>
      <c r="HZ19" s="1239"/>
      <c r="IA19" s="1239"/>
      <c r="IB19" s="1239"/>
      <c r="IC19" s="1239"/>
      <c r="ID19" s="1239"/>
      <c r="IE19" s="1239"/>
      <c r="IF19" s="1239"/>
      <c r="IG19" s="1239"/>
      <c r="IH19" s="1239"/>
      <c r="II19" s="1239"/>
      <c r="IJ19" s="1239"/>
      <c r="IK19" s="1239"/>
      <c r="IL19" s="1239"/>
      <c r="IM19" s="1239"/>
      <c r="IN19" s="1239"/>
      <c r="IO19" s="1239"/>
      <c r="IP19" s="1239"/>
      <c r="IQ19" s="1239"/>
      <c r="IR19" s="1239"/>
      <c r="IS19" s="1239"/>
      <c r="IT19" s="1239"/>
      <c r="IU19" s="1239"/>
      <c r="IV19" s="1239"/>
    </row>
    <row r="20" spans="1:256" ht="12.75">
      <c r="A20" s="1240">
        <v>1</v>
      </c>
      <c r="B20" s="1241">
        <v>2</v>
      </c>
      <c r="C20" s="1242">
        <v>3</v>
      </c>
      <c r="D20" s="1242">
        <v>4</v>
      </c>
      <c r="E20" s="1242">
        <v>5</v>
      </c>
      <c r="F20" s="1242">
        <v>6</v>
      </c>
      <c r="G20" s="1242">
        <f>F20+1</f>
        <v>7</v>
      </c>
      <c r="H20" s="1242">
        <f aca="true" t="shared" si="0" ref="H20:Y20">G20+1</f>
        <v>8</v>
      </c>
      <c r="I20" s="1242">
        <f t="shared" si="0"/>
        <v>9</v>
      </c>
      <c r="J20" s="1242">
        <f t="shared" si="0"/>
        <v>10</v>
      </c>
      <c r="K20" s="1242">
        <f t="shared" si="0"/>
        <v>11</v>
      </c>
      <c r="L20" s="1242">
        <f t="shared" si="0"/>
        <v>12</v>
      </c>
      <c r="M20" s="1242">
        <f t="shared" si="0"/>
        <v>13</v>
      </c>
      <c r="N20" s="1242">
        <f t="shared" si="0"/>
        <v>14</v>
      </c>
      <c r="O20" s="1242">
        <f t="shared" si="0"/>
        <v>15</v>
      </c>
      <c r="P20" s="1242">
        <f t="shared" si="0"/>
        <v>16</v>
      </c>
      <c r="Q20" s="1242">
        <f t="shared" si="0"/>
        <v>17</v>
      </c>
      <c r="R20" s="1242">
        <f t="shared" si="0"/>
        <v>18</v>
      </c>
      <c r="S20" s="1242">
        <f t="shared" si="0"/>
        <v>19</v>
      </c>
      <c r="T20" s="1242">
        <f t="shared" si="0"/>
        <v>20</v>
      </c>
      <c r="U20" s="1242">
        <f t="shared" si="0"/>
        <v>21</v>
      </c>
      <c r="V20" s="1242">
        <f t="shared" si="0"/>
        <v>22</v>
      </c>
      <c r="W20" s="1242">
        <f t="shared" si="0"/>
        <v>23</v>
      </c>
      <c r="X20" s="1242">
        <f t="shared" si="0"/>
        <v>24</v>
      </c>
      <c r="Y20" s="1242">
        <f t="shared" si="0"/>
        <v>25</v>
      </c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39"/>
      <c r="AJ20" s="1239"/>
      <c r="AK20" s="1239"/>
      <c r="AL20" s="1239"/>
      <c r="AM20" s="1239"/>
      <c r="AN20" s="1239"/>
      <c r="AO20" s="1239"/>
      <c r="AP20" s="1239"/>
      <c r="AQ20" s="1239"/>
      <c r="AR20" s="1239"/>
      <c r="AS20" s="1239"/>
      <c r="AT20" s="1239"/>
      <c r="AU20" s="1239"/>
      <c r="AV20" s="1239"/>
      <c r="AW20" s="1239"/>
      <c r="AX20" s="1239"/>
      <c r="AY20" s="1239"/>
      <c r="AZ20" s="1239"/>
      <c r="BA20" s="1239"/>
      <c r="BB20" s="1239"/>
      <c r="BC20" s="1239"/>
      <c r="BD20" s="1239"/>
      <c r="BE20" s="1239"/>
      <c r="BF20" s="1239"/>
      <c r="BG20" s="1239"/>
      <c r="BH20" s="1239"/>
      <c r="BI20" s="1239"/>
      <c r="BJ20" s="1239"/>
      <c r="BK20" s="1239"/>
      <c r="BL20" s="1239"/>
      <c r="BM20" s="1239"/>
      <c r="BN20" s="1239"/>
      <c r="BO20" s="1239"/>
      <c r="BP20" s="1239"/>
      <c r="BQ20" s="1239"/>
      <c r="BR20" s="1239"/>
      <c r="BS20" s="1239"/>
      <c r="BT20" s="1239"/>
      <c r="BU20" s="1239"/>
      <c r="BV20" s="1239"/>
      <c r="BW20" s="1239"/>
      <c r="BX20" s="1239"/>
      <c r="BY20" s="1239"/>
      <c r="BZ20" s="1239"/>
      <c r="CA20" s="1239"/>
      <c r="CB20" s="1239"/>
      <c r="CC20" s="1239"/>
      <c r="CD20" s="1239"/>
      <c r="CE20" s="1239"/>
      <c r="CF20" s="1239"/>
      <c r="CG20" s="1239"/>
      <c r="CH20" s="1239"/>
      <c r="CI20" s="1239"/>
      <c r="CJ20" s="1239"/>
      <c r="CK20" s="1239"/>
      <c r="CL20" s="1239"/>
      <c r="CM20" s="1239"/>
      <c r="CN20" s="1239"/>
      <c r="CO20" s="1239"/>
      <c r="CP20" s="1239"/>
      <c r="CQ20" s="1239"/>
      <c r="CR20" s="1239"/>
      <c r="CS20" s="1239"/>
      <c r="CT20" s="1239"/>
      <c r="CU20" s="1239"/>
      <c r="CV20" s="1239"/>
      <c r="CW20" s="1239"/>
      <c r="CX20" s="1239"/>
      <c r="CY20" s="1239"/>
      <c r="CZ20" s="1239"/>
      <c r="DA20" s="1239"/>
      <c r="DB20" s="1239"/>
      <c r="DC20" s="1239"/>
      <c r="DD20" s="1239"/>
      <c r="DE20" s="1239"/>
      <c r="DF20" s="1239"/>
      <c r="DG20" s="1239"/>
      <c r="DH20" s="1239"/>
      <c r="DI20" s="1239"/>
      <c r="DJ20" s="1239"/>
      <c r="DK20" s="1239"/>
      <c r="DL20" s="1239"/>
      <c r="DM20" s="1239"/>
      <c r="DN20" s="1239"/>
      <c r="DO20" s="1239"/>
      <c r="DP20" s="1239"/>
      <c r="DQ20" s="1239"/>
      <c r="DR20" s="1239"/>
      <c r="DS20" s="1239"/>
      <c r="DT20" s="1239"/>
      <c r="DU20" s="1239"/>
      <c r="DV20" s="1239"/>
      <c r="DW20" s="1239"/>
      <c r="DX20" s="1239"/>
      <c r="DY20" s="1239"/>
      <c r="DZ20" s="1239"/>
      <c r="EA20" s="1239"/>
      <c r="EB20" s="1239"/>
      <c r="EC20" s="1239"/>
      <c r="ED20" s="1239"/>
      <c r="EE20" s="1239"/>
      <c r="EF20" s="1239"/>
      <c r="EG20" s="1239"/>
      <c r="EH20" s="1239"/>
      <c r="EI20" s="1239"/>
      <c r="EJ20" s="1239"/>
      <c r="EK20" s="1239"/>
      <c r="EL20" s="1239"/>
      <c r="EM20" s="1239"/>
      <c r="EN20" s="1239"/>
      <c r="EO20" s="1239"/>
      <c r="EP20" s="1239"/>
      <c r="EQ20" s="1239"/>
      <c r="ER20" s="1239"/>
      <c r="ES20" s="1239"/>
      <c r="ET20" s="1239"/>
      <c r="EU20" s="1239"/>
      <c r="EV20" s="1239"/>
      <c r="EW20" s="1239"/>
      <c r="EX20" s="1239"/>
      <c r="EY20" s="1239"/>
      <c r="EZ20" s="1239"/>
      <c r="FA20" s="1239"/>
      <c r="FB20" s="1239"/>
      <c r="FC20" s="1239"/>
      <c r="FD20" s="1239"/>
      <c r="FE20" s="1239"/>
      <c r="FF20" s="1239"/>
      <c r="FG20" s="1239"/>
      <c r="FH20" s="1239"/>
      <c r="FI20" s="1239"/>
      <c r="FJ20" s="1239"/>
      <c r="FK20" s="1239"/>
      <c r="FL20" s="1239"/>
      <c r="FM20" s="1239"/>
      <c r="FN20" s="1239"/>
      <c r="FO20" s="1239"/>
      <c r="FP20" s="1239"/>
      <c r="FQ20" s="1239"/>
      <c r="FR20" s="1239"/>
      <c r="FS20" s="1239"/>
      <c r="FT20" s="1239"/>
      <c r="FU20" s="1239"/>
      <c r="FV20" s="1239"/>
      <c r="FW20" s="1239"/>
      <c r="FX20" s="1239"/>
      <c r="FY20" s="1239"/>
      <c r="FZ20" s="1239"/>
      <c r="GA20" s="1239"/>
      <c r="GB20" s="1239"/>
      <c r="GC20" s="1239"/>
      <c r="GD20" s="1239"/>
      <c r="GE20" s="1239"/>
      <c r="GF20" s="1239"/>
      <c r="GG20" s="1239"/>
      <c r="GH20" s="1239"/>
      <c r="GI20" s="1239"/>
      <c r="GJ20" s="1239"/>
      <c r="GK20" s="1239"/>
      <c r="GL20" s="1239"/>
      <c r="GM20" s="1239"/>
      <c r="GN20" s="1239"/>
      <c r="GO20" s="1239"/>
      <c r="GP20" s="1239"/>
      <c r="GQ20" s="1239"/>
      <c r="GR20" s="1239"/>
      <c r="GS20" s="1239"/>
      <c r="GT20" s="1239"/>
      <c r="GU20" s="1239"/>
      <c r="GV20" s="1239"/>
      <c r="GW20" s="1239"/>
      <c r="GX20" s="1239"/>
      <c r="GY20" s="1239"/>
      <c r="GZ20" s="1239"/>
      <c r="HA20" s="1239"/>
      <c r="HB20" s="1239"/>
      <c r="HC20" s="1239"/>
      <c r="HD20" s="1239"/>
      <c r="HE20" s="1239"/>
      <c r="HF20" s="1239"/>
      <c r="HG20" s="1239"/>
      <c r="HH20" s="1239"/>
      <c r="HI20" s="1239"/>
      <c r="HJ20" s="1239"/>
      <c r="HK20" s="1239"/>
      <c r="HL20" s="1239"/>
      <c r="HM20" s="1239"/>
      <c r="HN20" s="1239"/>
      <c r="HO20" s="1239"/>
      <c r="HP20" s="1239"/>
      <c r="HQ20" s="1239"/>
      <c r="HR20" s="1239"/>
      <c r="HS20" s="1239"/>
      <c r="HT20" s="1239"/>
      <c r="HU20" s="1239"/>
      <c r="HV20" s="1239"/>
      <c r="HW20" s="1239"/>
      <c r="HX20" s="1239"/>
      <c r="HY20" s="1239"/>
      <c r="HZ20" s="1239"/>
      <c r="IA20" s="1239"/>
      <c r="IB20" s="1239"/>
      <c r="IC20" s="1239"/>
      <c r="ID20" s="1239"/>
      <c r="IE20" s="1239"/>
      <c r="IF20" s="1239"/>
      <c r="IG20" s="1239"/>
      <c r="IH20" s="1239"/>
      <c r="II20" s="1239"/>
      <c r="IJ20" s="1239"/>
      <c r="IK20" s="1239"/>
      <c r="IL20" s="1239"/>
      <c r="IM20" s="1239"/>
      <c r="IN20" s="1239"/>
      <c r="IO20" s="1239"/>
      <c r="IP20" s="1239"/>
      <c r="IQ20" s="1239"/>
      <c r="IR20" s="1239"/>
      <c r="IS20" s="1239"/>
      <c r="IT20" s="1239"/>
      <c r="IU20" s="1239"/>
      <c r="IV20" s="1239"/>
    </row>
    <row r="21" spans="1:256" ht="12.75">
      <c r="A21" s="1243" t="s">
        <v>234</v>
      </c>
      <c r="B21" s="1244" t="s">
        <v>1161</v>
      </c>
      <c r="C21" s="1244" t="s">
        <v>1162</v>
      </c>
      <c r="D21" s="1245" t="s">
        <v>1163</v>
      </c>
      <c r="E21" s="1245"/>
      <c r="F21" s="1245"/>
      <c r="G21" s="1245"/>
      <c r="H21" s="1245"/>
      <c r="I21" s="1245"/>
      <c r="J21" s="1245"/>
      <c r="K21" s="1245"/>
      <c r="L21" s="1245">
        <v>845</v>
      </c>
      <c r="M21" s="1245">
        <v>208</v>
      </c>
      <c r="N21" s="1246">
        <f>F21+H21+J21+L21</f>
        <v>845</v>
      </c>
      <c r="O21" s="1246">
        <f>G21+I21+K21+M21</f>
        <v>208</v>
      </c>
      <c r="P21" s="1247">
        <v>1</v>
      </c>
      <c r="Q21" s="1247">
        <v>1</v>
      </c>
      <c r="R21" s="1247">
        <v>100</v>
      </c>
      <c r="S21" s="1247">
        <v>100</v>
      </c>
      <c r="T21" s="1247"/>
      <c r="U21" s="1247"/>
      <c r="V21" s="1247"/>
      <c r="W21" s="1247"/>
      <c r="X21" s="1247">
        <v>0.82</v>
      </c>
      <c r="Y21" s="1247">
        <v>0.82</v>
      </c>
      <c r="Z21" s="1248"/>
      <c r="AA21" s="1248"/>
      <c r="AB21" s="1248"/>
      <c r="AC21" s="1248"/>
      <c r="AD21" s="1248"/>
      <c r="AE21" s="1248"/>
      <c r="AF21" s="1248"/>
      <c r="AG21" s="1248"/>
      <c r="AH21" s="1248"/>
      <c r="AI21" s="1248"/>
      <c r="AJ21" s="1248"/>
      <c r="AK21" s="1248"/>
      <c r="AL21" s="1248"/>
      <c r="AM21" s="1248"/>
      <c r="AN21" s="1248"/>
      <c r="AO21" s="1248"/>
      <c r="AP21" s="1248"/>
      <c r="AQ21" s="1248"/>
      <c r="AR21" s="1248"/>
      <c r="AS21" s="1248"/>
      <c r="AT21" s="1248"/>
      <c r="AU21" s="1248"/>
      <c r="AV21" s="1248"/>
      <c r="AW21" s="1248"/>
      <c r="AX21" s="1248"/>
      <c r="AY21" s="1248"/>
      <c r="AZ21" s="1248"/>
      <c r="BA21" s="1248"/>
      <c r="BB21" s="1248"/>
      <c r="BC21" s="1248"/>
      <c r="BD21" s="1248"/>
      <c r="BE21" s="1248"/>
      <c r="BF21" s="1248"/>
      <c r="BG21" s="1248"/>
      <c r="BH21" s="1248"/>
      <c r="BI21" s="1248"/>
      <c r="BJ21" s="1248"/>
      <c r="BK21" s="1248"/>
      <c r="BL21" s="1248"/>
      <c r="BM21" s="1248"/>
      <c r="BN21" s="1248"/>
      <c r="BO21" s="1248"/>
      <c r="BP21" s="1248"/>
      <c r="BQ21" s="1248"/>
      <c r="BR21" s="1248"/>
      <c r="BS21" s="1248"/>
      <c r="BT21" s="1248"/>
      <c r="BU21" s="1248"/>
      <c r="BV21" s="1248"/>
      <c r="BW21" s="1248"/>
      <c r="BX21" s="1248"/>
      <c r="BY21" s="1248"/>
      <c r="BZ21" s="1248"/>
      <c r="CA21" s="1248"/>
      <c r="CB21" s="1248"/>
      <c r="CC21" s="1248"/>
      <c r="CD21" s="1248"/>
      <c r="CE21" s="1248"/>
      <c r="CF21" s="1248"/>
      <c r="CG21" s="1248"/>
      <c r="CH21" s="1248"/>
      <c r="CI21" s="1248"/>
      <c r="CJ21" s="1248"/>
      <c r="CK21" s="1248"/>
      <c r="CL21" s="1248"/>
      <c r="CM21" s="1248"/>
      <c r="CN21" s="1248"/>
      <c r="CO21" s="1248"/>
      <c r="CP21" s="1248"/>
      <c r="CQ21" s="1248"/>
      <c r="CR21" s="1248"/>
      <c r="CS21" s="1248"/>
      <c r="CT21" s="1248"/>
      <c r="CU21" s="1248"/>
      <c r="CV21" s="1248"/>
      <c r="CW21" s="1248"/>
      <c r="CX21" s="1248"/>
      <c r="CY21" s="1248"/>
      <c r="CZ21" s="1248"/>
      <c r="DA21" s="1248"/>
      <c r="DB21" s="1248"/>
      <c r="DC21" s="1248"/>
      <c r="DD21" s="1248"/>
      <c r="DE21" s="1248"/>
      <c r="DF21" s="1248"/>
      <c r="DG21" s="1248"/>
      <c r="DH21" s="1248"/>
      <c r="DI21" s="1248"/>
      <c r="DJ21" s="1248"/>
      <c r="DK21" s="1248"/>
      <c r="DL21" s="1248"/>
      <c r="DM21" s="1248"/>
      <c r="DN21" s="1248"/>
      <c r="DO21" s="1248"/>
      <c r="DP21" s="1248"/>
      <c r="DQ21" s="1248"/>
      <c r="DR21" s="1248"/>
      <c r="DS21" s="1248"/>
      <c r="DT21" s="1248"/>
      <c r="DU21" s="1248"/>
      <c r="DV21" s="1248"/>
      <c r="DW21" s="1248"/>
      <c r="DX21" s="1248"/>
      <c r="DY21" s="1248"/>
      <c r="DZ21" s="1248"/>
      <c r="EA21" s="1248"/>
      <c r="EB21" s="1248"/>
      <c r="EC21" s="1248"/>
      <c r="ED21" s="1248"/>
      <c r="EE21" s="1248"/>
      <c r="EF21" s="1248"/>
      <c r="EG21" s="1248"/>
      <c r="EH21" s="1248"/>
      <c r="EI21" s="1248"/>
      <c r="EJ21" s="1248"/>
      <c r="EK21" s="1248"/>
      <c r="EL21" s="1248"/>
      <c r="EM21" s="1248"/>
      <c r="EN21" s="1248"/>
      <c r="EO21" s="1248"/>
      <c r="EP21" s="1248"/>
      <c r="EQ21" s="1248"/>
      <c r="ER21" s="1248"/>
      <c r="ES21" s="1248"/>
      <c r="ET21" s="1248"/>
      <c r="EU21" s="1248"/>
      <c r="EV21" s="1248"/>
      <c r="EW21" s="1248"/>
      <c r="EX21" s="1248"/>
      <c r="EY21" s="1248"/>
      <c r="EZ21" s="1248"/>
      <c r="FA21" s="1248"/>
      <c r="FB21" s="1248"/>
      <c r="FC21" s="1248"/>
      <c r="FD21" s="1248"/>
      <c r="FE21" s="1248"/>
      <c r="FF21" s="1248"/>
      <c r="FG21" s="1248"/>
      <c r="FH21" s="1248"/>
      <c r="FI21" s="1248"/>
      <c r="FJ21" s="1248"/>
      <c r="FK21" s="1248"/>
      <c r="FL21" s="1248"/>
      <c r="FM21" s="1248"/>
      <c r="FN21" s="1248"/>
      <c r="FO21" s="1248"/>
      <c r="FP21" s="1248"/>
      <c r="FQ21" s="1248"/>
      <c r="FR21" s="1248"/>
      <c r="FS21" s="1248"/>
      <c r="FT21" s="1248"/>
      <c r="FU21" s="1248"/>
      <c r="FV21" s="1248"/>
      <c r="FW21" s="1248"/>
      <c r="FX21" s="1248"/>
      <c r="FY21" s="1248"/>
      <c r="FZ21" s="1248"/>
      <c r="GA21" s="1248"/>
      <c r="GB21" s="1248"/>
      <c r="GC21" s="1248"/>
      <c r="GD21" s="1248"/>
      <c r="GE21" s="1248"/>
      <c r="GF21" s="1248"/>
      <c r="GG21" s="1248"/>
      <c r="GH21" s="1248"/>
      <c r="GI21" s="1248"/>
      <c r="GJ21" s="1248"/>
      <c r="GK21" s="1248"/>
      <c r="GL21" s="1248"/>
      <c r="GM21" s="1248"/>
      <c r="GN21" s="1248"/>
      <c r="GO21" s="1248"/>
      <c r="GP21" s="1248"/>
      <c r="GQ21" s="1248"/>
      <c r="GR21" s="1248"/>
      <c r="GS21" s="1248"/>
      <c r="GT21" s="1248"/>
      <c r="GU21" s="1248"/>
      <c r="GV21" s="1248"/>
      <c r="GW21" s="1248"/>
      <c r="GX21" s="1248"/>
      <c r="GY21" s="1248"/>
      <c r="GZ21" s="1248"/>
      <c r="HA21" s="1248"/>
      <c r="HB21" s="1248"/>
      <c r="HC21" s="1248"/>
      <c r="HD21" s="1248"/>
      <c r="HE21" s="1248"/>
      <c r="HF21" s="1248"/>
      <c r="HG21" s="1248"/>
      <c r="HH21" s="1248"/>
      <c r="HI21" s="1248"/>
      <c r="HJ21" s="1248"/>
      <c r="HK21" s="1248"/>
      <c r="HL21" s="1248"/>
      <c r="HM21" s="1248"/>
      <c r="HN21" s="1248"/>
      <c r="HO21" s="1248"/>
      <c r="HP21" s="1248"/>
      <c r="HQ21" s="1248"/>
      <c r="HR21" s="1248"/>
      <c r="HS21" s="1248"/>
      <c r="HT21" s="1248"/>
      <c r="HU21" s="1248"/>
      <c r="HV21" s="1248"/>
      <c r="HW21" s="1248"/>
      <c r="HX21" s="1248"/>
      <c r="HY21" s="1248"/>
      <c r="HZ21" s="1248"/>
      <c r="IA21" s="1248"/>
      <c r="IB21" s="1248"/>
      <c r="IC21" s="1248"/>
      <c r="ID21" s="1248"/>
      <c r="IE21" s="1248"/>
      <c r="IF21" s="1248"/>
      <c r="IG21" s="1248"/>
      <c r="IH21" s="1248"/>
      <c r="II21" s="1248"/>
      <c r="IJ21" s="1248"/>
      <c r="IK21" s="1248"/>
      <c r="IL21" s="1248"/>
      <c r="IM21" s="1248"/>
      <c r="IN21" s="1248"/>
      <c r="IO21" s="1248"/>
      <c r="IP21" s="1248"/>
      <c r="IQ21" s="1248"/>
      <c r="IR21" s="1248"/>
      <c r="IS21" s="1248"/>
      <c r="IT21" s="1248"/>
      <c r="IU21" s="1248"/>
      <c r="IV21" s="1248"/>
    </row>
    <row r="22" spans="1:256" ht="12.75">
      <c r="A22" s="1249">
        <f>A21+1</f>
        <v>2</v>
      </c>
      <c r="B22" s="1244"/>
      <c r="C22" s="1244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6">
        <f aca="true" t="shared" si="1" ref="N22:O26">F22+H22+J22+L22</f>
        <v>0</v>
      </c>
      <c r="O22" s="1246">
        <f t="shared" si="1"/>
        <v>0</v>
      </c>
      <c r="P22" s="1247"/>
      <c r="Q22" s="1247"/>
      <c r="R22" s="1247"/>
      <c r="S22" s="1247"/>
      <c r="T22" s="1247"/>
      <c r="U22" s="1247"/>
      <c r="V22" s="1247"/>
      <c r="W22" s="1247"/>
      <c r="X22" s="1247"/>
      <c r="Y22" s="1247"/>
      <c r="Z22" s="1248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  <c r="AK22" s="1248"/>
      <c r="AL22" s="1248"/>
      <c r="AM22" s="1248"/>
      <c r="AN22" s="1248"/>
      <c r="AO22" s="1248"/>
      <c r="AP22" s="1248"/>
      <c r="AQ22" s="1248"/>
      <c r="AR22" s="1248"/>
      <c r="AS22" s="1248"/>
      <c r="AT22" s="1248"/>
      <c r="AU22" s="1248"/>
      <c r="AV22" s="1248"/>
      <c r="AW22" s="1248"/>
      <c r="AX22" s="1248"/>
      <c r="AY22" s="1248"/>
      <c r="AZ22" s="1248"/>
      <c r="BA22" s="1248"/>
      <c r="BB22" s="1248"/>
      <c r="BC22" s="1248"/>
      <c r="BD22" s="1248"/>
      <c r="BE22" s="1248"/>
      <c r="BF22" s="1248"/>
      <c r="BG22" s="1248"/>
      <c r="BH22" s="1248"/>
      <c r="BI22" s="1248"/>
      <c r="BJ22" s="1248"/>
      <c r="BK22" s="1248"/>
      <c r="BL22" s="1248"/>
      <c r="BM22" s="1248"/>
      <c r="BN22" s="1248"/>
      <c r="BO22" s="1248"/>
      <c r="BP22" s="1248"/>
      <c r="BQ22" s="1248"/>
      <c r="BR22" s="1248"/>
      <c r="BS22" s="1248"/>
      <c r="BT22" s="1248"/>
      <c r="BU22" s="1248"/>
      <c r="BV22" s="1248"/>
      <c r="BW22" s="1248"/>
      <c r="BX22" s="1248"/>
      <c r="BY22" s="1248"/>
      <c r="BZ22" s="1248"/>
      <c r="CA22" s="1248"/>
      <c r="CB22" s="1248"/>
      <c r="CC22" s="1248"/>
      <c r="CD22" s="1248"/>
      <c r="CE22" s="1248"/>
      <c r="CF22" s="1248"/>
      <c r="CG22" s="1248"/>
      <c r="CH22" s="1248"/>
      <c r="CI22" s="1248"/>
      <c r="CJ22" s="1248"/>
      <c r="CK22" s="1248"/>
      <c r="CL22" s="1248"/>
      <c r="CM22" s="1248"/>
      <c r="CN22" s="1248"/>
      <c r="CO22" s="1248"/>
      <c r="CP22" s="1248"/>
      <c r="CQ22" s="1248"/>
      <c r="CR22" s="1248"/>
      <c r="CS22" s="1248"/>
      <c r="CT22" s="1248"/>
      <c r="CU22" s="1248"/>
      <c r="CV22" s="1248"/>
      <c r="CW22" s="1248"/>
      <c r="CX22" s="1248"/>
      <c r="CY22" s="1248"/>
      <c r="CZ22" s="1248"/>
      <c r="DA22" s="1248"/>
      <c r="DB22" s="1248"/>
      <c r="DC22" s="1248"/>
      <c r="DD22" s="1248"/>
      <c r="DE22" s="1248"/>
      <c r="DF22" s="1248"/>
      <c r="DG22" s="1248"/>
      <c r="DH22" s="1248"/>
      <c r="DI22" s="1248"/>
      <c r="DJ22" s="1248"/>
      <c r="DK22" s="1248"/>
      <c r="DL22" s="1248"/>
      <c r="DM22" s="1248"/>
      <c r="DN22" s="1248"/>
      <c r="DO22" s="1248"/>
      <c r="DP22" s="1248"/>
      <c r="DQ22" s="1248"/>
      <c r="DR22" s="1248"/>
      <c r="DS22" s="1248"/>
      <c r="DT22" s="1248"/>
      <c r="DU22" s="1248"/>
      <c r="DV22" s="1248"/>
      <c r="DW22" s="1248"/>
      <c r="DX22" s="1248"/>
      <c r="DY22" s="1248"/>
      <c r="DZ22" s="1248"/>
      <c r="EA22" s="1248"/>
      <c r="EB22" s="1248"/>
      <c r="EC22" s="1248"/>
      <c r="ED22" s="1248"/>
      <c r="EE22" s="1248"/>
      <c r="EF22" s="1248"/>
      <c r="EG22" s="1248"/>
      <c r="EH22" s="1248"/>
      <c r="EI22" s="1248"/>
      <c r="EJ22" s="1248"/>
      <c r="EK22" s="1248"/>
      <c r="EL22" s="1248"/>
      <c r="EM22" s="1248"/>
      <c r="EN22" s="1248"/>
      <c r="EO22" s="1248"/>
      <c r="EP22" s="1248"/>
      <c r="EQ22" s="1248"/>
      <c r="ER22" s="1248"/>
      <c r="ES22" s="1248"/>
      <c r="ET22" s="1248"/>
      <c r="EU22" s="1248"/>
      <c r="EV22" s="1248"/>
      <c r="EW22" s="1248"/>
      <c r="EX22" s="1248"/>
      <c r="EY22" s="1248"/>
      <c r="EZ22" s="1248"/>
      <c r="FA22" s="1248"/>
      <c r="FB22" s="1248"/>
      <c r="FC22" s="1248"/>
      <c r="FD22" s="1248"/>
      <c r="FE22" s="1248"/>
      <c r="FF22" s="1248"/>
      <c r="FG22" s="1248"/>
      <c r="FH22" s="1248"/>
      <c r="FI22" s="1248"/>
      <c r="FJ22" s="1248"/>
      <c r="FK22" s="1248"/>
      <c r="FL22" s="1248"/>
      <c r="FM22" s="1248"/>
      <c r="FN22" s="1248"/>
      <c r="FO22" s="1248"/>
      <c r="FP22" s="1248"/>
      <c r="FQ22" s="1248"/>
      <c r="FR22" s="1248"/>
      <c r="FS22" s="1248"/>
      <c r="FT22" s="1248"/>
      <c r="FU22" s="1248"/>
      <c r="FV22" s="1248"/>
      <c r="FW22" s="1248"/>
      <c r="FX22" s="1248"/>
      <c r="FY22" s="1248"/>
      <c r="FZ22" s="1248"/>
      <c r="GA22" s="1248"/>
      <c r="GB22" s="1248"/>
      <c r="GC22" s="1248"/>
      <c r="GD22" s="1248"/>
      <c r="GE22" s="1248"/>
      <c r="GF22" s="1248"/>
      <c r="GG22" s="1248"/>
      <c r="GH22" s="1248"/>
      <c r="GI22" s="1248"/>
      <c r="GJ22" s="1248"/>
      <c r="GK22" s="1248"/>
      <c r="GL22" s="1248"/>
      <c r="GM22" s="1248"/>
      <c r="GN22" s="1248"/>
      <c r="GO22" s="1248"/>
      <c r="GP22" s="1248"/>
      <c r="GQ22" s="1248"/>
      <c r="GR22" s="1248"/>
      <c r="GS22" s="1248"/>
      <c r="GT22" s="1248"/>
      <c r="GU22" s="1248"/>
      <c r="GV22" s="1248"/>
      <c r="GW22" s="1248"/>
      <c r="GX22" s="1248"/>
      <c r="GY22" s="1248"/>
      <c r="GZ22" s="1248"/>
      <c r="HA22" s="1248"/>
      <c r="HB22" s="1248"/>
      <c r="HC22" s="1248"/>
      <c r="HD22" s="1248"/>
      <c r="HE22" s="1248"/>
      <c r="HF22" s="1248"/>
      <c r="HG22" s="1248"/>
      <c r="HH22" s="1248"/>
      <c r="HI22" s="1248"/>
      <c r="HJ22" s="1248"/>
      <c r="HK22" s="1248"/>
      <c r="HL22" s="1248"/>
      <c r="HM22" s="1248"/>
      <c r="HN22" s="1248"/>
      <c r="HO22" s="1248"/>
      <c r="HP22" s="1248"/>
      <c r="HQ22" s="1248"/>
      <c r="HR22" s="1248"/>
      <c r="HS22" s="1248"/>
      <c r="HT22" s="1248"/>
      <c r="HU22" s="1248"/>
      <c r="HV22" s="1248"/>
      <c r="HW22" s="1248"/>
      <c r="HX22" s="1248"/>
      <c r="HY22" s="1248"/>
      <c r="HZ22" s="1248"/>
      <c r="IA22" s="1248"/>
      <c r="IB22" s="1248"/>
      <c r="IC22" s="1248"/>
      <c r="ID22" s="1248"/>
      <c r="IE22" s="1248"/>
      <c r="IF22" s="1248"/>
      <c r="IG22" s="1248"/>
      <c r="IH22" s="1248"/>
      <c r="II22" s="1248"/>
      <c r="IJ22" s="1248"/>
      <c r="IK22" s="1248"/>
      <c r="IL22" s="1248"/>
      <c r="IM22" s="1248"/>
      <c r="IN22" s="1248"/>
      <c r="IO22" s="1248"/>
      <c r="IP22" s="1248"/>
      <c r="IQ22" s="1248"/>
      <c r="IR22" s="1248"/>
      <c r="IS22" s="1248"/>
      <c r="IT22" s="1248"/>
      <c r="IU22" s="1248"/>
      <c r="IV22" s="1248"/>
    </row>
    <row r="23" spans="1:256" ht="12.75">
      <c r="A23" s="1249">
        <f>A22+1</f>
        <v>3</v>
      </c>
      <c r="B23" s="1244"/>
      <c r="C23" s="1244"/>
      <c r="D23" s="1245"/>
      <c r="E23" s="1245"/>
      <c r="F23" s="1245"/>
      <c r="G23" s="1245"/>
      <c r="H23" s="1245"/>
      <c r="I23" s="1245"/>
      <c r="J23" s="1245"/>
      <c r="K23" s="1245"/>
      <c r="L23" s="1245"/>
      <c r="M23" s="1245"/>
      <c r="N23" s="1246">
        <f t="shared" si="1"/>
        <v>0</v>
      </c>
      <c r="O23" s="1246">
        <f t="shared" si="1"/>
        <v>0</v>
      </c>
      <c r="P23" s="1247"/>
      <c r="Q23" s="1247"/>
      <c r="R23" s="1247"/>
      <c r="S23" s="1247"/>
      <c r="T23" s="1247"/>
      <c r="U23" s="1247"/>
      <c r="V23" s="1247"/>
      <c r="W23" s="1247"/>
      <c r="X23" s="1247"/>
      <c r="Y23" s="1247"/>
      <c r="Z23" s="1248"/>
      <c r="AA23" s="1248"/>
      <c r="AB23" s="1248"/>
      <c r="AC23" s="1248"/>
      <c r="AD23" s="1248"/>
      <c r="AE23" s="1248"/>
      <c r="AF23" s="1248"/>
      <c r="AG23" s="1248"/>
      <c r="AH23" s="1248"/>
      <c r="AI23" s="1248"/>
      <c r="AJ23" s="1248"/>
      <c r="AK23" s="1248"/>
      <c r="AL23" s="1248"/>
      <c r="AM23" s="1248"/>
      <c r="AN23" s="1248"/>
      <c r="AO23" s="1248"/>
      <c r="AP23" s="1248"/>
      <c r="AQ23" s="1248"/>
      <c r="AR23" s="1248"/>
      <c r="AS23" s="1248"/>
      <c r="AT23" s="1248"/>
      <c r="AU23" s="1248"/>
      <c r="AV23" s="1248"/>
      <c r="AW23" s="1248"/>
      <c r="AX23" s="1248"/>
      <c r="AY23" s="1248"/>
      <c r="AZ23" s="1248"/>
      <c r="BA23" s="1248"/>
      <c r="BB23" s="1248"/>
      <c r="BC23" s="1248"/>
      <c r="BD23" s="1248"/>
      <c r="BE23" s="1248"/>
      <c r="BF23" s="1248"/>
      <c r="BG23" s="1248"/>
      <c r="BH23" s="1248"/>
      <c r="BI23" s="1248"/>
      <c r="BJ23" s="1248"/>
      <c r="BK23" s="1248"/>
      <c r="BL23" s="1248"/>
      <c r="BM23" s="1248"/>
      <c r="BN23" s="1248"/>
      <c r="BO23" s="1248"/>
      <c r="BP23" s="1248"/>
      <c r="BQ23" s="1248"/>
      <c r="BR23" s="1248"/>
      <c r="BS23" s="1248"/>
      <c r="BT23" s="1248"/>
      <c r="BU23" s="1248"/>
      <c r="BV23" s="1248"/>
      <c r="BW23" s="1248"/>
      <c r="BX23" s="1248"/>
      <c r="BY23" s="1248"/>
      <c r="BZ23" s="1248"/>
      <c r="CA23" s="1248"/>
      <c r="CB23" s="1248"/>
      <c r="CC23" s="1248"/>
      <c r="CD23" s="1248"/>
      <c r="CE23" s="1248"/>
      <c r="CF23" s="1248"/>
      <c r="CG23" s="1248"/>
      <c r="CH23" s="1248"/>
      <c r="CI23" s="1248"/>
      <c r="CJ23" s="1248"/>
      <c r="CK23" s="1248"/>
      <c r="CL23" s="1248"/>
      <c r="CM23" s="1248"/>
      <c r="CN23" s="1248"/>
      <c r="CO23" s="1248"/>
      <c r="CP23" s="1248"/>
      <c r="CQ23" s="1248"/>
      <c r="CR23" s="1248"/>
      <c r="CS23" s="1248"/>
      <c r="CT23" s="1248"/>
      <c r="CU23" s="1248"/>
      <c r="CV23" s="1248"/>
      <c r="CW23" s="1248"/>
      <c r="CX23" s="1248"/>
      <c r="CY23" s="1248"/>
      <c r="CZ23" s="1248"/>
      <c r="DA23" s="1248"/>
      <c r="DB23" s="1248"/>
      <c r="DC23" s="1248"/>
      <c r="DD23" s="1248"/>
      <c r="DE23" s="1248"/>
      <c r="DF23" s="1248"/>
      <c r="DG23" s="1248"/>
      <c r="DH23" s="1248"/>
      <c r="DI23" s="1248"/>
      <c r="DJ23" s="1248"/>
      <c r="DK23" s="1248"/>
      <c r="DL23" s="1248"/>
      <c r="DM23" s="1248"/>
      <c r="DN23" s="1248"/>
      <c r="DO23" s="1248"/>
      <c r="DP23" s="1248"/>
      <c r="DQ23" s="1248"/>
      <c r="DR23" s="1248"/>
      <c r="DS23" s="1248"/>
      <c r="DT23" s="1248"/>
      <c r="DU23" s="1248"/>
      <c r="DV23" s="1248"/>
      <c r="DW23" s="1248"/>
      <c r="DX23" s="1248"/>
      <c r="DY23" s="1248"/>
      <c r="DZ23" s="1248"/>
      <c r="EA23" s="1248"/>
      <c r="EB23" s="1248"/>
      <c r="EC23" s="1248"/>
      <c r="ED23" s="1248"/>
      <c r="EE23" s="1248"/>
      <c r="EF23" s="1248"/>
      <c r="EG23" s="1248"/>
      <c r="EH23" s="1248"/>
      <c r="EI23" s="1248"/>
      <c r="EJ23" s="1248"/>
      <c r="EK23" s="1248"/>
      <c r="EL23" s="1248"/>
      <c r="EM23" s="1248"/>
      <c r="EN23" s="1248"/>
      <c r="EO23" s="1248"/>
      <c r="EP23" s="1248"/>
      <c r="EQ23" s="1248"/>
      <c r="ER23" s="1248"/>
      <c r="ES23" s="1248"/>
      <c r="ET23" s="1248"/>
      <c r="EU23" s="1248"/>
      <c r="EV23" s="1248"/>
      <c r="EW23" s="1248"/>
      <c r="EX23" s="1248"/>
      <c r="EY23" s="1248"/>
      <c r="EZ23" s="1248"/>
      <c r="FA23" s="1248"/>
      <c r="FB23" s="1248"/>
      <c r="FC23" s="1248"/>
      <c r="FD23" s="1248"/>
      <c r="FE23" s="1248"/>
      <c r="FF23" s="1248"/>
      <c r="FG23" s="1248"/>
      <c r="FH23" s="1248"/>
      <c r="FI23" s="1248"/>
      <c r="FJ23" s="1248"/>
      <c r="FK23" s="1248"/>
      <c r="FL23" s="1248"/>
      <c r="FM23" s="1248"/>
      <c r="FN23" s="1248"/>
      <c r="FO23" s="1248"/>
      <c r="FP23" s="1248"/>
      <c r="FQ23" s="1248"/>
      <c r="FR23" s="1248"/>
      <c r="FS23" s="1248"/>
      <c r="FT23" s="1248"/>
      <c r="FU23" s="1248"/>
      <c r="FV23" s="1248"/>
      <c r="FW23" s="1248"/>
      <c r="FX23" s="1248"/>
      <c r="FY23" s="1248"/>
      <c r="FZ23" s="1248"/>
      <c r="GA23" s="1248"/>
      <c r="GB23" s="1248"/>
      <c r="GC23" s="1248"/>
      <c r="GD23" s="1248"/>
      <c r="GE23" s="1248"/>
      <c r="GF23" s="1248"/>
      <c r="GG23" s="1248"/>
      <c r="GH23" s="1248"/>
      <c r="GI23" s="1248"/>
      <c r="GJ23" s="1248"/>
      <c r="GK23" s="1248"/>
      <c r="GL23" s="1248"/>
      <c r="GM23" s="1248"/>
      <c r="GN23" s="1248"/>
      <c r="GO23" s="1248"/>
      <c r="GP23" s="1248"/>
      <c r="GQ23" s="1248"/>
      <c r="GR23" s="1248"/>
      <c r="GS23" s="1248"/>
      <c r="GT23" s="1248"/>
      <c r="GU23" s="1248"/>
      <c r="GV23" s="1248"/>
      <c r="GW23" s="1248"/>
      <c r="GX23" s="1248"/>
      <c r="GY23" s="1248"/>
      <c r="GZ23" s="1248"/>
      <c r="HA23" s="1248"/>
      <c r="HB23" s="1248"/>
      <c r="HC23" s="1248"/>
      <c r="HD23" s="1248"/>
      <c r="HE23" s="1248"/>
      <c r="HF23" s="1248"/>
      <c r="HG23" s="1248"/>
      <c r="HH23" s="1248"/>
      <c r="HI23" s="1248"/>
      <c r="HJ23" s="1248"/>
      <c r="HK23" s="1248"/>
      <c r="HL23" s="1248"/>
      <c r="HM23" s="1248"/>
      <c r="HN23" s="1248"/>
      <c r="HO23" s="1248"/>
      <c r="HP23" s="1248"/>
      <c r="HQ23" s="1248"/>
      <c r="HR23" s="1248"/>
      <c r="HS23" s="1248"/>
      <c r="HT23" s="1248"/>
      <c r="HU23" s="1248"/>
      <c r="HV23" s="1248"/>
      <c r="HW23" s="1248"/>
      <c r="HX23" s="1248"/>
      <c r="HY23" s="1248"/>
      <c r="HZ23" s="1248"/>
      <c r="IA23" s="1248"/>
      <c r="IB23" s="1248"/>
      <c r="IC23" s="1248"/>
      <c r="ID23" s="1248"/>
      <c r="IE23" s="1248"/>
      <c r="IF23" s="1248"/>
      <c r="IG23" s="1248"/>
      <c r="IH23" s="1248"/>
      <c r="II23" s="1248"/>
      <c r="IJ23" s="1248"/>
      <c r="IK23" s="1248"/>
      <c r="IL23" s="1248"/>
      <c r="IM23" s="1248"/>
      <c r="IN23" s="1248"/>
      <c r="IO23" s="1248"/>
      <c r="IP23" s="1248"/>
      <c r="IQ23" s="1248"/>
      <c r="IR23" s="1248"/>
      <c r="IS23" s="1248"/>
      <c r="IT23" s="1248"/>
      <c r="IU23" s="1248"/>
      <c r="IV23" s="1248"/>
    </row>
    <row r="24" spans="1:256" ht="12.75">
      <c r="A24" s="1249">
        <f>A23+1</f>
        <v>4</v>
      </c>
      <c r="B24" s="1244"/>
      <c r="C24" s="1244"/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6">
        <f t="shared" si="1"/>
        <v>0</v>
      </c>
      <c r="O24" s="1246">
        <f t="shared" si="1"/>
        <v>0</v>
      </c>
      <c r="P24" s="1247"/>
      <c r="Q24" s="1247"/>
      <c r="R24" s="1247"/>
      <c r="S24" s="1247"/>
      <c r="T24" s="1247"/>
      <c r="U24" s="1247"/>
      <c r="V24" s="1247"/>
      <c r="W24" s="1247"/>
      <c r="X24" s="1247"/>
      <c r="Y24" s="1247"/>
      <c r="Z24" s="1248"/>
      <c r="AA24" s="1248"/>
      <c r="AB24" s="1248"/>
      <c r="AC24" s="1248"/>
      <c r="AD24" s="1248"/>
      <c r="AE24" s="1248"/>
      <c r="AF24" s="1248"/>
      <c r="AG24" s="1248"/>
      <c r="AH24" s="1248"/>
      <c r="AI24" s="1248"/>
      <c r="AJ24" s="1248"/>
      <c r="AK24" s="1248"/>
      <c r="AL24" s="1248"/>
      <c r="AM24" s="1248"/>
      <c r="AN24" s="1248"/>
      <c r="AO24" s="1248"/>
      <c r="AP24" s="1248"/>
      <c r="AQ24" s="1248"/>
      <c r="AR24" s="1248"/>
      <c r="AS24" s="1248"/>
      <c r="AT24" s="1248"/>
      <c r="AU24" s="1248"/>
      <c r="AV24" s="1248"/>
      <c r="AW24" s="1248"/>
      <c r="AX24" s="1248"/>
      <c r="AY24" s="1248"/>
      <c r="AZ24" s="1248"/>
      <c r="BA24" s="1248"/>
      <c r="BB24" s="1248"/>
      <c r="BC24" s="1248"/>
      <c r="BD24" s="1248"/>
      <c r="BE24" s="1248"/>
      <c r="BF24" s="1248"/>
      <c r="BG24" s="1248"/>
      <c r="BH24" s="1248"/>
      <c r="BI24" s="1248"/>
      <c r="BJ24" s="1248"/>
      <c r="BK24" s="1248"/>
      <c r="BL24" s="1248"/>
      <c r="BM24" s="1248"/>
      <c r="BN24" s="1248"/>
      <c r="BO24" s="1248"/>
      <c r="BP24" s="1248"/>
      <c r="BQ24" s="1248"/>
      <c r="BR24" s="1248"/>
      <c r="BS24" s="1248"/>
      <c r="BT24" s="1248"/>
      <c r="BU24" s="1248"/>
      <c r="BV24" s="1248"/>
      <c r="BW24" s="1248"/>
      <c r="BX24" s="1248"/>
      <c r="BY24" s="1248"/>
      <c r="BZ24" s="1248"/>
      <c r="CA24" s="1248"/>
      <c r="CB24" s="1248"/>
      <c r="CC24" s="1248"/>
      <c r="CD24" s="1248"/>
      <c r="CE24" s="1248"/>
      <c r="CF24" s="1248"/>
      <c r="CG24" s="1248"/>
      <c r="CH24" s="1248"/>
      <c r="CI24" s="1248"/>
      <c r="CJ24" s="1248"/>
      <c r="CK24" s="1248"/>
      <c r="CL24" s="1248"/>
      <c r="CM24" s="1248"/>
      <c r="CN24" s="1248"/>
      <c r="CO24" s="1248"/>
      <c r="CP24" s="1248"/>
      <c r="CQ24" s="1248"/>
      <c r="CR24" s="1248"/>
      <c r="CS24" s="1248"/>
      <c r="CT24" s="1248"/>
      <c r="CU24" s="1248"/>
      <c r="CV24" s="1248"/>
      <c r="CW24" s="1248"/>
      <c r="CX24" s="1248"/>
      <c r="CY24" s="1248"/>
      <c r="CZ24" s="1248"/>
      <c r="DA24" s="1248"/>
      <c r="DB24" s="1248"/>
      <c r="DC24" s="1248"/>
      <c r="DD24" s="1248"/>
      <c r="DE24" s="1248"/>
      <c r="DF24" s="1248"/>
      <c r="DG24" s="1248"/>
      <c r="DH24" s="1248"/>
      <c r="DI24" s="1248"/>
      <c r="DJ24" s="1248"/>
      <c r="DK24" s="1248"/>
      <c r="DL24" s="1248"/>
      <c r="DM24" s="1248"/>
      <c r="DN24" s="1248"/>
      <c r="DO24" s="1248"/>
      <c r="DP24" s="1248"/>
      <c r="DQ24" s="1248"/>
      <c r="DR24" s="1248"/>
      <c r="DS24" s="1248"/>
      <c r="DT24" s="1248"/>
      <c r="DU24" s="1248"/>
      <c r="DV24" s="1248"/>
      <c r="DW24" s="1248"/>
      <c r="DX24" s="1248"/>
      <c r="DY24" s="1248"/>
      <c r="DZ24" s="1248"/>
      <c r="EA24" s="1248"/>
      <c r="EB24" s="1248"/>
      <c r="EC24" s="1248"/>
      <c r="ED24" s="1248"/>
      <c r="EE24" s="1248"/>
      <c r="EF24" s="1248"/>
      <c r="EG24" s="1248"/>
      <c r="EH24" s="1248"/>
      <c r="EI24" s="1248"/>
      <c r="EJ24" s="1248"/>
      <c r="EK24" s="1248"/>
      <c r="EL24" s="1248"/>
      <c r="EM24" s="1248"/>
      <c r="EN24" s="1248"/>
      <c r="EO24" s="1248"/>
      <c r="EP24" s="1248"/>
      <c r="EQ24" s="1248"/>
      <c r="ER24" s="1248"/>
      <c r="ES24" s="1248"/>
      <c r="ET24" s="1248"/>
      <c r="EU24" s="1248"/>
      <c r="EV24" s="1248"/>
      <c r="EW24" s="1248"/>
      <c r="EX24" s="1248"/>
      <c r="EY24" s="1248"/>
      <c r="EZ24" s="1248"/>
      <c r="FA24" s="1248"/>
      <c r="FB24" s="1248"/>
      <c r="FC24" s="1248"/>
      <c r="FD24" s="1248"/>
      <c r="FE24" s="1248"/>
      <c r="FF24" s="1248"/>
      <c r="FG24" s="1248"/>
      <c r="FH24" s="1248"/>
      <c r="FI24" s="1248"/>
      <c r="FJ24" s="1248"/>
      <c r="FK24" s="1248"/>
      <c r="FL24" s="1248"/>
      <c r="FM24" s="1248"/>
      <c r="FN24" s="1248"/>
      <c r="FO24" s="1248"/>
      <c r="FP24" s="1248"/>
      <c r="FQ24" s="1248"/>
      <c r="FR24" s="1248"/>
      <c r="FS24" s="1248"/>
      <c r="FT24" s="1248"/>
      <c r="FU24" s="1248"/>
      <c r="FV24" s="1248"/>
      <c r="FW24" s="1248"/>
      <c r="FX24" s="1248"/>
      <c r="FY24" s="1248"/>
      <c r="FZ24" s="1248"/>
      <c r="GA24" s="1248"/>
      <c r="GB24" s="1248"/>
      <c r="GC24" s="1248"/>
      <c r="GD24" s="1248"/>
      <c r="GE24" s="1248"/>
      <c r="GF24" s="1248"/>
      <c r="GG24" s="1248"/>
      <c r="GH24" s="1248"/>
      <c r="GI24" s="1248"/>
      <c r="GJ24" s="1248"/>
      <c r="GK24" s="1248"/>
      <c r="GL24" s="1248"/>
      <c r="GM24" s="1248"/>
      <c r="GN24" s="1248"/>
      <c r="GO24" s="1248"/>
      <c r="GP24" s="1248"/>
      <c r="GQ24" s="1248"/>
      <c r="GR24" s="1248"/>
      <c r="GS24" s="1248"/>
      <c r="GT24" s="1248"/>
      <c r="GU24" s="1248"/>
      <c r="GV24" s="1248"/>
      <c r="GW24" s="1248"/>
      <c r="GX24" s="1248"/>
      <c r="GY24" s="1248"/>
      <c r="GZ24" s="1248"/>
      <c r="HA24" s="1248"/>
      <c r="HB24" s="1248"/>
      <c r="HC24" s="1248"/>
      <c r="HD24" s="1248"/>
      <c r="HE24" s="1248"/>
      <c r="HF24" s="1248"/>
      <c r="HG24" s="1248"/>
      <c r="HH24" s="1248"/>
      <c r="HI24" s="1248"/>
      <c r="HJ24" s="1248"/>
      <c r="HK24" s="1248"/>
      <c r="HL24" s="1248"/>
      <c r="HM24" s="1248"/>
      <c r="HN24" s="1248"/>
      <c r="HO24" s="1248"/>
      <c r="HP24" s="1248"/>
      <c r="HQ24" s="1248"/>
      <c r="HR24" s="1248"/>
      <c r="HS24" s="1248"/>
      <c r="HT24" s="1248"/>
      <c r="HU24" s="1248"/>
      <c r="HV24" s="1248"/>
      <c r="HW24" s="1248"/>
      <c r="HX24" s="1248"/>
      <c r="HY24" s="1248"/>
      <c r="HZ24" s="1248"/>
      <c r="IA24" s="1248"/>
      <c r="IB24" s="1248"/>
      <c r="IC24" s="1248"/>
      <c r="ID24" s="1248"/>
      <c r="IE24" s="1248"/>
      <c r="IF24" s="1248"/>
      <c r="IG24" s="1248"/>
      <c r="IH24" s="1248"/>
      <c r="II24" s="1248"/>
      <c r="IJ24" s="1248"/>
      <c r="IK24" s="1248"/>
      <c r="IL24" s="1248"/>
      <c r="IM24" s="1248"/>
      <c r="IN24" s="1248"/>
      <c r="IO24" s="1248"/>
      <c r="IP24" s="1248"/>
      <c r="IQ24" s="1248"/>
      <c r="IR24" s="1248"/>
      <c r="IS24" s="1248"/>
      <c r="IT24" s="1248"/>
      <c r="IU24" s="1248"/>
      <c r="IV24" s="1248"/>
    </row>
    <row r="25" spans="1:256" ht="12.75">
      <c r="A25" s="1249">
        <f>A24+1</f>
        <v>5</v>
      </c>
      <c r="B25" s="1244"/>
      <c r="C25" s="1244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6">
        <f t="shared" si="1"/>
        <v>0</v>
      </c>
      <c r="O25" s="1246">
        <f t="shared" si="1"/>
        <v>0</v>
      </c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8"/>
      <c r="AA25" s="1248"/>
      <c r="AB25" s="1248"/>
      <c r="AC25" s="1248"/>
      <c r="AD25" s="1248"/>
      <c r="AE25" s="1248"/>
      <c r="AF25" s="1248"/>
      <c r="AG25" s="1248"/>
      <c r="AH25" s="1248"/>
      <c r="AI25" s="1248"/>
      <c r="AJ25" s="1248"/>
      <c r="AK25" s="1248"/>
      <c r="AL25" s="1248"/>
      <c r="AM25" s="1248"/>
      <c r="AN25" s="1248"/>
      <c r="AO25" s="1248"/>
      <c r="AP25" s="1248"/>
      <c r="AQ25" s="1248"/>
      <c r="AR25" s="1248"/>
      <c r="AS25" s="1248"/>
      <c r="AT25" s="1248"/>
      <c r="AU25" s="1248"/>
      <c r="AV25" s="1248"/>
      <c r="AW25" s="1248"/>
      <c r="AX25" s="1248"/>
      <c r="AY25" s="1248"/>
      <c r="AZ25" s="1248"/>
      <c r="BA25" s="1248"/>
      <c r="BB25" s="1248"/>
      <c r="BC25" s="1248"/>
      <c r="BD25" s="1248"/>
      <c r="BE25" s="1248"/>
      <c r="BF25" s="1248"/>
      <c r="BG25" s="1248"/>
      <c r="BH25" s="1248"/>
      <c r="BI25" s="1248"/>
      <c r="BJ25" s="1248"/>
      <c r="BK25" s="1248"/>
      <c r="BL25" s="1248"/>
      <c r="BM25" s="1248"/>
      <c r="BN25" s="1248"/>
      <c r="BO25" s="1248"/>
      <c r="BP25" s="1248"/>
      <c r="BQ25" s="1248"/>
      <c r="BR25" s="1248"/>
      <c r="BS25" s="1248"/>
      <c r="BT25" s="1248"/>
      <c r="BU25" s="1248"/>
      <c r="BV25" s="1248"/>
      <c r="BW25" s="1248"/>
      <c r="BX25" s="1248"/>
      <c r="BY25" s="1248"/>
      <c r="BZ25" s="1248"/>
      <c r="CA25" s="1248"/>
      <c r="CB25" s="1248"/>
      <c r="CC25" s="1248"/>
      <c r="CD25" s="1248"/>
      <c r="CE25" s="1248"/>
      <c r="CF25" s="1248"/>
      <c r="CG25" s="1248"/>
      <c r="CH25" s="1248"/>
      <c r="CI25" s="1248"/>
      <c r="CJ25" s="1248"/>
      <c r="CK25" s="1248"/>
      <c r="CL25" s="1248"/>
      <c r="CM25" s="1248"/>
      <c r="CN25" s="1248"/>
      <c r="CO25" s="1248"/>
      <c r="CP25" s="1248"/>
      <c r="CQ25" s="1248"/>
      <c r="CR25" s="1248"/>
      <c r="CS25" s="1248"/>
      <c r="CT25" s="1248"/>
      <c r="CU25" s="1248"/>
      <c r="CV25" s="1248"/>
      <c r="CW25" s="1248"/>
      <c r="CX25" s="1248"/>
      <c r="CY25" s="1248"/>
      <c r="CZ25" s="1248"/>
      <c r="DA25" s="1248"/>
      <c r="DB25" s="1248"/>
      <c r="DC25" s="1248"/>
      <c r="DD25" s="1248"/>
      <c r="DE25" s="1248"/>
      <c r="DF25" s="1248"/>
      <c r="DG25" s="1248"/>
      <c r="DH25" s="1248"/>
      <c r="DI25" s="1248"/>
      <c r="DJ25" s="1248"/>
      <c r="DK25" s="1248"/>
      <c r="DL25" s="1248"/>
      <c r="DM25" s="1248"/>
      <c r="DN25" s="1248"/>
      <c r="DO25" s="1248"/>
      <c r="DP25" s="1248"/>
      <c r="DQ25" s="1248"/>
      <c r="DR25" s="1248"/>
      <c r="DS25" s="1248"/>
      <c r="DT25" s="1248"/>
      <c r="DU25" s="1248"/>
      <c r="DV25" s="1248"/>
      <c r="DW25" s="1248"/>
      <c r="DX25" s="1248"/>
      <c r="DY25" s="1248"/>
      <c r="DZ25" s="1248"/>
      <c r="EA25" s="1248"/>
      <c r="EB25" s="1248"/>
      <c r="EC25" s="1248"/>
      <c r="ED25" s="1248"/>
      <c r="EE25" s="1248"/>
      <c r="EF25" s="1248"/>
      <c r="EG25" s="1248"/>
      <c r="EH25" s="1248"/>
      <c r="EI25" s="1248"/>
      <c r="EJ25" s="1248"/>
      <c r="EK25" s="1248"/>
      <c r="EL25" s="1248"/>
      <c r="EM25" s="1248"/>
      <c r="EN25" s="1248"/>
      <c r="EO25" s="1248"/>
      <c r="EP25" s="1248"/>
      <c r="EQ25" s="1248"/>
      <c r="ER25" s="1248"/>
      <c r="ES25" s="1248"/>
      <c r="ET25" s="1248"/>
      <c r="EU25" s="1248"/>
      <c r="EV25" s="1248"/>
      <c r="EW25" s="1248"/>
      <c r="EX25" s="1248"/>
      <c r="EY25" s="1248"/>
      <c r="EZ25" s="1248"/>
      <c r="FA25" s="1248"/>
      <c r="FB25" s="1248"/>
      <c r="FC25" s="1248"/>
      <c r="FD25" s="1248"/>
      <c r="FE25" s="1248"/>
      <c r="FF25" s="1248"/>
      <c r="FG25" s="1248"/>
      <c r="FH25" s="1248"/>
      <c r="FI25" s="1248"/>
      <c r="FJ25" s="1248"/>
      <c r="FK25" s="1248"/>
      <c r="FL25" s="1248"/>
      <c r="FM25" s="1248"/>
      <c r="FN25" s="1248"/>
      <c r="FO25" s="1248"/>
      <c r="FP25" s="1248"/>
      <c r="FQ25" s="1248"/>
      <c r="FR25" s="1248"/>
      <c r="FS25" s="1248"/>
      <c r="FT25" s="1248"/>
      <c r="FU25" s="1248"/>
      <c r="FV25" s="1248"/>
      <c r="FW25" s="1248"/>
      <c r="FX25" s="1248"/>
      <c r="FY25" s="1248"/>
      <c r="FZ25" s="1248"/>
      <c r="GA25" s="1248"/>
      <c r="GB25" s="1248"/>
      <c r="GC25" s="1248"/>
      <c r="GD25" s="1248"/>
      <c r="GE25" s="1248"/>
      <c r="GF25" s="1248"/>
      <c r="GG25" s="1248"/>
      <c r="GH25" s="1248"/>
      <c r="GI25" s="1248"/>
      <c r="GJ25" s="1248"/>
      <c r="GK25" s="1248"/>
      <c r="GL25" s="1248"/>
      <c r="GM25" s="1248"/>
      <c r="GN25" s="1248"/>
      <c r="GO25" s="1248"/>
      <c r="GP25" s="1248"/>
      <c r="GQ25" s="1248"/>
      <c r="GR25" s="1248"/>
      <c r="GS25" s="1248"/>
      <c r="GT25" s="1248"/>
      <c r="GU25" s="1248"/>
      <c r="GV25" s="1248"/>
      <c r="GW25" s="1248"/>
      <c r="GX25" s="1248"/>
      <c r="GY25" s="1248"/>
      <c r="GZ25" s="1248"/>
      <c r="HA25" s="1248"/>
      <c r="HB25" s="1248"/>
      <c r="HC25" s="1248"/>
      <c r="HD25" s="1248"/>
      <c r="HE25" s="1248"/>
      <c r="HF25" s="1248"/>
      <c r="HG25" s="1248"/>
      <c r="HH25" s="1248"/>
      <c r="HI25" s="1248"/>
      <c r="HJ25" s="1248"/>
      <c r="HK25" s="1248"/>
      <c r="HL25" s="1248"/>
      <c r="HM25" s="1248"/>
      <c r="HN25" s="1248"/>
      <c r="HO25" s="1248"/>
      <c r="HP25" s="1248"/>
      <c r="HQ25" s="1248"/>
      <c r="HR25" s="1248"/>
      <c r="HS25" s="1248"/>
      <c r="HT25" s="1248"/>
      <c r="HU25" s="1248"/>
      <c r="HV25" s="1248"/>
      <c r="HW25" s="1248"/>
      <c r="HX25" s="1248"/>
      <c r="HY25" s="1248"/>
      <c r="HZ25" s="1248"/>
      <c r="IA25" s="1248"/>
      <c r="IB25" s="1248"/>
      <c r="IC25" s="1248"/>
      <c r="ID25" s="1248"/>
      <c r="IE25" s="1248"/>
      <c r="IF25" s="1248"/>
      <c r="IG25" s="1248"/>
      <c r="IH25" s="1248"/>
      <c r="II25" s="1248"/>
      <c r="IJ25" s="1248"/>
      <c r="IK25" s="1248"/>
      <c r="IL25" s="1248"/>
      <c r="IM25" s="1248"/>
      <c r="IN25" s="1248"/>
      <c r="IO25" s="1248"/>
      <c r="IP25" s="1248"/>
      <c r="IQ25" s="1248"/>
      <c r="IR25" s="1248"/>
      <c r="IS25" s="1248"/>
      <c r="IT25" s="1248"/>
      <c r="IU25" s="1248"/>
      <c r="IV25" s="1248"/>
    </row>
    <row r="26" spans="1:256" ht="12.75">
      <c r="A26" s="1249"/>
      <c r="B26" s="1250" t="s">
        <v>696</v>
      </c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51"/>
      <c r="N26" s="1252">
        <f t="shared" si="1"/>
        <v>0</v>
      </c>
      <c r="O26" s="1252">
        <f t="shared" si="1"/>
        <v>0</v>
      </c>
      <c r="P26" s="1253"/>
      <c r="Q26" s="1253"/>
      <c r="R26" s="1253"/>
      <c r="S26" s="1253"/>
      <c r="T26" s="1253"/>
      <c r="U26" s="1253"/>
      <c r="V26" s="1253"/>
      <c r="W26" s="1253"/>
      <c r="X26" s="1253"/>
      <c r="Y26" s="1253"/>
      <c r="Z26" s="1254"/>
      <c r="AA26" s="1254"/>
      <c r="AB26" s="1254"/>
      <c r="AC26" s="1254"/>
      <c r="AD26" s="1254"/>
      <c r="AE26" s="1254"/>
      <c r="AF26" s="1254"/>
      <c r="AG26" s="1254"/>
      <c r="AH26" s="1254"/>
      <c r="AI26" s="1254"/>
      <c r="AJ26" s="1254"/>
      <c r="AK26" s="1254"/>
      <c r="AL26" s="1254"/>
      <c r="AM26" s="1254"/>
      <c r="AN26" s="1254"/>
      <c r="AO26" s="1254"/>
      <c r="AP26" s="1254"/>
      <c r="AQ26" s="1254"/>
      <c r="AR26" s="1254"/>
      <c r="AS26" s="1254"/>
      <c r="AT26" s="1254"/>
      <c r="AU26" s="1254"/>
      <c r="AV26" s="1254"/>
      <c r="AW26" s="1254"/>
      <c r="AX26" s="1254"/>
      <c r="AY26" s="1254"/>
      <c r="AZ26" s="1254"/>
      <c r="BA26" s="1254"/>
      <c r="BB26" s="1254"/>
      <c r="BC26" s="1254"/>
      <c r="BD26" s="1254"/>
      <c r="BE26" s="1254"/>
      <c r="BF26" s="1254"/>
      <c r="BG26" s="1254"/>
      <c r="BH26" s="1254"/>
      <c r="BI26" s="1254"/>
      <c r="BJ26" s="1254"/>
      <c r="BK26" s="1254"/>
      <c r="BL26" s="1254"/>
      <c r="BM26" s="1254"/>
      <c r="BN26" s="1254"/>
      <c r="BO26" s="1254"/>
      <c r="BP26" s="1254"/>
      <c r="BQ26" s="1254"/>
      <c r="BR26" s="1254"/>
      <c r="BS26" s="1254"/>
      <c r="BT26" s="1254"/>
      <c r="BU26" s="1254"/>
      <c r="BV26" s="1254"/>
      <c r="BW26" s="1254"/>
      <c r="BX26" s="1254"/>
      <c r="BY26" s="1254"/>
      <c r="BZ26" s="1254"/>
      <c r="CA26" s="1254"/>
      <c r="CB26" s="1254"/>
      <c r="CC26" s="1254"/>
      <c r="CD26" s="1254"/>
      <c r="CE26" s="1254"/>
      <c r="CF26" s="1254"/>
      <c r="CG26" s="1254"/>
      <c r="CH26" s="1254"/>
      <c r="CI26" s="1254"/>
      <c r="CJ26" s="1254"/>
      <c r="CK26" s="1254"/>
      <c r="CL26" s="1254"/>
      <c r="CM26" s="1254"/>
      <c r="CN26" s="1254"/>
      <c r="CO26" s="1254"/>
      <c r="CP26" s="1254"/>
      <c r="CQ26" s="1254"/>
      <c r="CR26" s="1254"/>
      <c r="CS26" s="1254"/>
      <c r="CT26" s="1254"/>
      <c r="CU26" s="1254"/>
      <c r="CV26" s="1254"/>
      <c r="CW26" s="1254"/>
      <c r="CX26" s="1254"/>
      <c r="CY26" s="1254"/>
      <c r="CZ26" s="1254"/>
      <c r="DA26" s="1254"/>
      <c r="DB26" s="1254"/>
      <c r="DC26" s="1254"/>
      <c r="DD26" s="1254"/>
      <c r="DE26" s="1254"/>
      <c r="DF26" s="1254"/>
      <c r="DG26" s="1254"/>
      <c r="DH26" s="1254"/>
      <c r="DI26" s="1254"/>
      <c r="DJ26" s="1254"/>
      <c r="DK26" s="1254"/>
      <c r="DL26" s="1254"/>
      <c r="DM26" s="1254"/>
      <c r="DN26" s="1254"/>
      <c r="DO26" s="1254"/>
      <c r="DP26" s="1254"/>
      <c r="DQ26" s="1254"/>
      <c r="DR26" s="1254"/>
      <c r="DS26" s="1254"/>
      <c r="DT26" s="1254"/>
      <c r="DU26" s="1254"/>
      <c r="DV26" s="1254"/>
      <c r="DW26" s="1254"/>
      <c r="DX26" s="1254"/>
      <c r="DY26" s="1254"/>
      <c r="DZ26" s="1254"/>
      <c r="EA26" s="1254"/>
      <c r="EB26" s="1254"/>
      <c r="EC26" s="1254"/>
      <c r="ED26" s="1254"/>
      <c r="EE26" s="1254"/>
      <c r="EF26" s="1254"/>
      <c r="EG26" s="1254"/>
      <c r="EH26" s="1254"/>
      <c r="EI26" s="1254"/>
      <c r="EJ26" s="1254"/>
      <c r="EK26" s="1254"/>
      <c r="EL26" s="1254"/>
      <c r="EM26" s="1254"/>
      <c r="EN26" s="1254"/>
      <c r="EO26" s="1254"/>
      <c r="EP26" s="1254"/>
      <c r="EQ26" s="1254"/>
      <c r="ER26" s="1254"/>
      <c r="ES26" s="1254"/>
      <c r="ET26" s="1254"/>
      <c r="EU26" s="1254"/>
      <c r="EV26" s="1254"/>
      <c r="EW26" s="1254"/>
      <c r="EX26" s="1254"/>
      <c r="EY26" s="1254"/>
      <c r="EZ26" s="1254"/>
      <c r="FA26" s="1254"/>
      <c r="FB26" s="1254"/>
      <c r="FC26" s="1254"/>
      <c r="FD26" s="1254"/>
      <c r="FE26" s="1254"/>
      <c r="FF26" s="1254"/>
      <c r="FG26" s="1254"/>
      <c r="FH26" s="1254"/>
      <c r="FI26" s="1254"/>
      <c r="FJ26" s="1254"/>
      <c r="FK26" s="1254"/>
      <c r="FL26" s="1254"/>
      <c r="FM26" s="1254"/>
      <c r="FN26" s="1254"/>
      <c r="FO26" s="1254"/>
      <c r="FP26" s="1254"/>
      <c r="FQ26" s="1254"/>
      <c r="FR26" s="1254"/>
      <c r="FS26" s="1254"/>
      <c r="FT26" s="1254"/>
      <c r="FU26" s="1254"/>
      <c r="FV26" s="1254"/>
      <c r="FW26" s="1254"/>
      <c r="FX26" s="1254"/>
      <c r="FY26" s="1254"/>
      <c r="FZ26" s="1254"/>
      <c r="GA26" s="1254"/>
      <c r="GB26" s="1254"/>
      <c r="GC26" s="1254"/>
      <c r="GD26" s="1254"/>
      <c r="GE26" s="1254"/>
      <c r="GF26" s="1254"/>
      <c r="GG26" s="1254"/>
      <c r="GH26" s="1254"/>
      <c r="GI26" s="1254"/>
      <c r="GJ26" s="1254"/>
      <c r="GK26" s="1254"/>
      <c r="GL26" s="1254"/>
      <c r="GM26" s="1254"/>
      <c r="GN26" s="1254"/>
      <c r="GO26" s="1254"/>
      <c r="GP26" s="1254"/>
      <c r="GQ26" s="1254"/>
      <c r="GR26" s="1254"/>
      <c r="GS26" s="1254"/>
      <c r="GT26" s="1254"/>
      <c r="GU26" s="1254"/>
      <c r="GV26" s="1254"/>
      <c r="GW26" s="1254"/>
      <c r="GX26" s="1254"/>
      <c r="GY26" s="1254"/>
      <c r="GZ26" s="1254"/>
      <c r="HA26" s="1254"/>
      <c r="HB26" s="1254"/>
      <c r="HC26" s="1254"/>
      <c r="HD26" s="1254"/>
      <c r="HE26" s="1254"/>
      <c r="HF26" s="1254"/>
      <c r="HG26" s="1254"/>
      <c r="HH26" s="1254"/>
      <c r="HI26" s="1254"/>
      <c r="HJ26" s="1254"/>
      <c r="HK26" s="1254"/>
      <c r="HL26" s="1254"/>
      <c r="HM26" s="1254"/>
      <c r="HN26" s="1254"/>
      <c r="HO26" s="1254"/>
      <c r="HP26" s="1254"/>
      <c r="HQ26" s="1254"/>
      <c r="HR26" s="1254"/>
      <c r="HS26" s="1254"/>
      <c r="HT26" s="1254"/>
      <c r="HU26" s="1254"/>
      <c r="HV26" s="1254"/>
      <c r="HW26" s="1254"/>
      <c r="HX26" s="1254"/>
      <c r="HY26" s="1254"/>
      <c r="HZ26" s="1254"/>
      <c r="IA26" s="1254"/>
      <c r="IB26" s="1254"/>
      <c r="IC26" s="1254"/>
      <c r="ID26" s="1254"/>
      <c r="IE26" s="1254"/>
      <c r="IF26" s="1254"/>
      <c r="IG26" s="1254"/>
      <c r="IH26" s="1254"/>
      <c r="II26" s="1254"/>
      <c r="IJ26" s="1254"/>
      <c r="IK26" s="1254"/>
      <c r="IL26" s="1254"/>
      <c r="IM26" s="1254"/>
      <c r="IN26" s="1254"/>
      <c r="IO26" s="1254"/>
      <c r="IP26" s="1254"/>
      <c r="IQ26" s="1254"/>
      <c r="IR26" s="1254"/>
      <c r="IS26" s="1254"/>
      <c r="IT26" s="1254"/>
      <c r="IU26" s="1254"/>
      <c r="IV26" s="1254"/>
    </row>
    <row r="27" spans="1:256" ht="12.75">
      <c r="A27" s="1255"/>
      <c r="B27" s="1256" t="s">
        <v>1103</v>
      </c>
      <c r="C27" s="1257" t="s">
        <v>236</v>
      </c>
      <c r="D27" s="1258">
        <f aca="true" t="shared" si="2" ref="D27:O27">SUM(D21:D26)</f>
        <v>0</v>
      </c>
      <c r="E27" s="1258">
        <f t="shared" si="2"/>
        <v>0</v>
      </c>
      <c r="F27" s="1258">
        <f t="shared" si="2"/>
        <v>0</v>
      </c>
      <c r="G27" s="1258">
        <f t="shared" si="2"/>
        <v>0</v>
      </c>
      <c r="H27" s="1258">
        <f t="shared" si="2"/>
        <v>0</v>
      </c>
      <c r="I27" s="1258">
        <f t="shared" si="2"/>
        <v>0</v>
      </c>
      <c r="J27" s="1258">
        <f t="shared" si="2"/>
        <v>0</v>
      </c>
      <c r="K27" s="1258">
        <f t="shared" si="2"/>
        <v>0</v>
      </c>
      <c r="L27" s="1258">
        <f t="shared" si="2"/>
        <v>845</v>
      </c>
      <c r="M27" s="1258">
        <f t="shared" si="2"/>
        <v>208</v>
      </c>
      <c r="N27" s="1258">
        <f t="shared" si="2"/>
        <v>845</v>
      </c>
      <c r="O27" s="1258">
        <f t="shared" si="2"/>
        <v>208</v>
      </c>
      <c r="P27" s="1256" t="s">
        <v>236</v>
      </c>
      <c r="Q27" s="1256" t="s">
        <v>236</v>
      </c>
      <c r="R27" s="1256" t="s">
        <v>236</v>
      </c>
      <c r="S27" s="1256" t="s">
        <v>236</v>
      </c>
      <c r="T27" s="1256" t="s">
        <v>236</v>
      </c>
      <c r="U27" s="1256" t="s">
        <v>236</v>
      </c>
      <c r="V27" s="1256" t="s">
        <v>236</v>
      </c>
      <c r="W27" s="1256" t="s">
        <v>236</v>
      </c>
      <c r="X27" s="1256" t="s">
        <v>236</v>
      </c>
      <c r="Y27" s="1256" t="s">
        <v>236</v>
      </c>
      <c r="Z27" s="1248"/>
      <c r="AA27" s="1248"/>
      <c r="AB27" s="1248"/>
      <c r="AC27" s="1248"/>
      <c r="AD27" s="1248"/>
      <c r="AE27" s="1248"/>
      <c r="AF27" s="1248"/>
      <c r="AG27" s="1248"/>
      <c r="AH27" s="1248"/>
      <c r="AI27" s="1248"/>
      <c r="AJ27" s="1248"/>
      <c r="AK27" s="1248"/>
      <c r="AL27" s="1248"/>
      <c r="AM27" s="1248"/>
      <c r="AN27" s="1248"/>
      <c r="AO27" s="1248"/>
      <c r="AP27" s="1248"/>
      <c r="AQ27" s="1248"/>
      <c r="AR27" s="1248"/>
      <c r="AS27" s="1248"/>
      <c r="AT27" s="1248"/>
      <c r="AU27" s="1248"/>
      <c r="AV27" s="1248"/>
      <c r="AW27" s="1248"/>
      <c r="AX27" s="1248"/>
      <c r="AY27" s="1248"/>
      <c r="AZ27" s="1248"/>
      <c r="BA27" s="1248"/>
      <c r="BB27" s="1248"/>
      <c r="BC27" s="1248"/>
      <c r="BD27" s="1248"/>
      <c r="BE27" s="1248"/>
      <c r="BF27" s="1248"/>
      <c r="BG27" s="1248"/>
      <c r="BH27" s="1248"/>
      <c r="BI27" s="1248"/>
      <c r="BJ27" s="1248"/>
      <c r="BK27" s="1248"/>
      <c r="BL27" s="1248"/>
      <c r="BM27" s="1248"/>
      <c r="BN27" s="1248"/>
      <c r="BO27" s="1248"/>
      <c r="BP27" s="1248"/>
      <c r="BQ27" s="1248"/>
      <c r="BR27" s="1248"/>
      <c r="BS27" s="1248"/>
      <c r="BT27" s="1248"/>
      <c r="BU27" s="1248"/>
      <c r="BV27" s="1248"/>
      <c r="BW27" s="1248"/>
      <c r="BX27" s="1248"/>
      <c r="BY27" s="1248"/>
      <c r="BZ27" s="1248"/>
      <c r="CA27" s="1248"/>
      <c r="CB27" s="1248"/>
      <c r="CC27" s="1248"/>
      <c r="CD27" s="1248"/>
      <c r="CE27" s="1248"/>
      <c r="CF27" s="1248"/>
      <c r="CG27" s="1248"/>
      <c r="CH27" s="1248"/>
      <c r="CI27" s="1248"/>
      <c r="CJ27" s="1248"/>
      <c r="CK27" s="1248"/>
      <c r="CL27" s="1248"/>
      <c r="CM27" s="1248"/>
      <c r="CN27" s="1248"/>
      <c r="CO27" s="1248"/>
      <c r="CP27" s="1248"/>
      <c r="CQ27" s="1248"/>
      <c r="CR27" s="1248"/>
      <c r="CS27" s="1248"/>
      <c r="CT27" s="1248"/>
      <c r="CU27" s="1248"/>
      <c r="CV27" s="1248"/>
      <c r="CW27" s="1248"/>
      <c r="CX27" s="1248"/>
      <c r="CY27" s="1248"/>
      <c r="CZ27" s="1248"/>
      <c r="DA27" s="1248"/>
      <c r="DB27" s="1248"/>
      <c r="DC27" s="1248"/>
      <c r="DD27" s="1248"/>
      <c r="DE27" s="1248"/>
      <c r="DF27" s="1248"/>
      <c r="DG27" s="1248"/>
      <c r="DH27" s="1248"/>
      <c r="DI27" s="1248"/>
      <c r="DJ27" s="1248"/>
      <c r="DK27" s="1248"/>
      <c r="DL27" s="1248"/>
      <c r="DM27" s="1248"/>
      <c r="DN27" s="1248"/>
      <c r="DO27" s="1248"/>
      <c r="DP27" s="1248"/>
      <c r="DQ27" s="1248"/>
      <c r="DR27" s="1248"/>
      <c r="DS27" s="1248"/>
      <c r="DT27" s="1248"/>
      <c r="DU27" s="1248"/>
      <c r="DV27" s="1248"/>
      <c r="DW27" s="1248"/>
      <c r="DX27" s="1248"/>
      <c r="DY27" s="1248"/>
      <c r="DZ27" s="1248"/>
      <c r="EA27" s="1248"/>
      <c r="EB27" s="1248"/>
      <c r="EC27" s="1248"/>
      <c r="ED27" s="1248"/>
      <c r="EE27" s="1248"/>
      <c r="EF27" s="1248"/>
      <c r="EG27" s="1248"/>
      <c r="EH27" s="1248"/>
      <c r="EI27" s="1248"/>
      <c r="EJ27" s="1248"/>
      <c r="EK27" s="1248"/>
      <c r="EL27" s="1248"/>
      <c r="EM27" s="1248"/>
      <c r="EN27" s="1248"/>
      <c r="EO27" s="1248"/>
      <c r="EP27" s="1248"/>
      <c r="EQ27" s="1248"/>
      <c r="ER27" s="1248"/>
      <c r="ES27" s="1248"/>
      <c r="ET27" s="1248"/>
      <c r="EU27" s="1248"/>
      <c r="EV27" s="1248"/>
      <c r="EW27" s="1248"/>
      <c r="EX27" s="1248"/>
      <c r="EY27" s="1248"/>
      <c r="EZ27" s="1248"/>
      <c r="FA27" s="1248"/>
      <c r="FB27" s="1248"/>
      <c r="FC27" s="1248"/>
      <c r="FD27" s="1248"/>
      <c r="FE27" s="1248"/>
      <c r="FF27" s="1248"/>
      <c r="FG27" s="1248"/>
      <c r="FH27" s="1248"/>
      <c r="FI27" s="1248"/>
      <c r="FJ27" s="1248"/>
      <c r="FK27" s="1248"/>
      <c r="FL27" s="1248"/>
      <c r="FM27" s="1248"/>
      <c r="FN27" s="1248"/>
      <c r="FO27" s="1248"/>
      <c r="FP27" s="1248"/>
      <c r="FQ27" s="1248"/>
      <c r="FR27" s="1248"/>
      <c r="FS27" s="1248"/>
      <c r="FT27" s="1248"/>
      <c r="FU27" s="1248"/>
      <c r="FV27" s="1248"/>
      <c r="FW27" s="1248"/>
      <c r="FX27" s="1248"/>
      <c r="FY27" s="1248"/>
      <c r="FZ27" s="1248"/>
      <c r="GA27" s="1248"/>
      <c r="GB27" s="1248"/>
      <c r="GC27" s="1248"/>
      <c r="GD27" s="1248"/>
      <c r="GE27" s="1248"/>
      <c r="GF27" s="1248"/>
      <c r="GG27" s="1248"/>
      <c r="GH27" s="1248"/>
      <c r="GI27" s="1248"/>
      <c r="GJ27" s="1248"/>
      <c r="GK27" s="1248"/>
      <c r="GL27" s="1248"/>
      <c r="GM27" s="1248"/>
      <c r="GN27" s="1248"/>
      <c r="GO27" s="1248"/>
      <c r="GP27" s="1248"/>
      <c r="GQ27" s="1248"/>
      <c r="GR27" s="1248"/>
      <c r="GS27" s="1248"/>
      <c r="GT27" s="1248"/>
      <c r="GU27" s="1248"/>
      <c r="GV27" s="1248"/>
      <c r="GW27" s="1248"/>
      <c r="GX27" s="1248"/>
      <c r="GY27" s="1248"/>
      <c r="GZ27" s="1248"/>
      <c r="HA27" s="1248"/>
      <c r="HB27" s="1248"/>
      <c r="HC27" s="1248"/>
      <c r="HD27" s="1248"/>
      <c r="HE27" s="1248"/>
      <c r="HF27" s="1248"/>
      <c r="HG27" s="1248"/>
      <c r="HH27" s="1248"/>
      <c r="HI27" s="1248"/>
      <c r="HJ27" s="1248"/>
      <c r="HK27" s="1248"/>
      <c r="HL27" s="1248"/>
      <c r="HM27" s="1248"/>
      <c r="HN27" s="1248"/>
      <c r="HO27" s="1248"/>
      <c r="HP27" s="1248"/>
      <c r="HQ27" s="1248"/>
      <c r="HR27" s="1248"/>
      <c r="HS27" s="1248"/>
      <c r="HT27" s="1248"/>
      <c r="HU27" s="1248"/>
      <c r="HV27" s="1248"/>
      <c r="HW27" s="1248"/>
      <c r="HX27" s="1248"/>
      <c r="HY27" s="1248"/>
      <c r="HZ27" s="1248"/>
      <c r="IA27" s="1248"/>
      <c r="IB27" s="1248"/>
      <c r="IC27" s="1248"/>
      <c r="ID27" s="1248"/>
      <c r="IE27" s="1248"/>
      <c r="IF27" s="1248"/>
      <c r="IG27" s="1248"/>
      <c r="IH27" s="1248"/>
      <c r="II27" s="1248"/>
      <c r="IJ27" s="1248"/>
      <c r="IK27" s="1248"/>
      <c r="IL27" s="1248"/>
      <c r="IM27" s="1248"/>
      <c r="IN27" s="1248"/>
      <c r="IO27" s="1248"/>
      <c r="IP27" s="1248"/>
      <c r="IQ27" s="1248"/>
      <c r="IR27" s="1248"/>
      <c r="IS27" s="1248"/>
      <c r="IT27" s="1248"/>
      <c r="IU27" s="1248"/>
      <c r="IV27" s="1248"/>
    </row>
    <row r="28" spans="20:25" ht="12.75">
      <c r="T28" s="1360"/>
      <c r="U28" s="1360"/>
      <c r="V28" s="1259"/>
      <c r="W28" s="1259"/>
      <c r="X28" s="1259"/>
      <c r="Y28" s="1259"/>
    </row>
    <row r="29" spans="1:256" ht="12.75">
      <c r="A29" s="1260"/>
      <c r="B29" s="1261"/>
      <c r="C29" s="1261"/>
      <c r="D29" s="1261"/>
      <c r="E29" s="1261"/>
      <c r="F29" s="1261"/>
      <c r="G29" s="1261"/>
      <c r="H29" s="1261"/>
      <c r="I29" s="1261"/>
      <c r="J29" s="1261"/>
      <c r="K29" s="1261"/>
      <c r="L29" s="1261"/>
      <c r="M29" s="1261"/>
      <c r="N29" s="1261"/>
      <c r="O29" s="1261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39"/>
      <c r="AA29" s="1239"/>
      <c r="AB29" s="1239"/>
      <c r="AC29" s="1239"/>
      <c r="AD29" s="1239"/>
      <c r="AE29" s="1239"/>
      <c r="AF29" s="1239"/>
      <c r="AG29" s="1239"/>
      <c r="AH29" s="1239"/>
      <c r="AI29" s="1239"/>
      <c r="AJ29" s="1239"/>
      <c r="AK29" s="1239"/>
      <c r="AL29" s="1239"/>
      <c r="AM29" s="1239"/>
      <c r="AN29" s="1239"/>
      <c r="AO29" s="1239"/>
      <c r="AP29" s="1239"/>
      <c r="AQ29" s="1239"/>
      <c r="AR29" s="1239"/>
      <c r="AS29" s="1239"/>
      <c r="AT29" s="1239"/>
      <c r="AU29" s="1239"/>
      <c r="AV29" s="1239"/>
      <c r="AW29" s="1239"/>
      <c r="AX29" s="1239"/>
      <c r="AY29" s="1239"/>
      <c r="AZ29" s="1239"/>
      <c r="BA29" s="1239"/>
      <c r="BB29" s="1239"/>
      <c r="BC29" s="1239"/>
      <c r="BD29" s="1239"/>
      <c r="BE29" s="1239"/>
      <c r="BF29" s="1239"/>
      <c r="BG29" s="1239"/>
      <c r="BH29" s="1239"/>
      <c r="BI29" s="1239"/>
      <c r="BJ29" s="1239"/>
      <c r="BK29" s="1239"/>
      <c r="BL29" s="1239"/>
      <c r="BM29" s="1239"/>
      <c r="BN29" s="1239"/>
      <c r="BO29" s="1239"/>
      <c r="BP29" s="1239"/>
      <c r="BQ29" s="1239"/>
      <c r="BR29" s="1239"/>
      <c r="BS29" s="1239"/>
      <c r="BT29" s="1239"/>
      <c r="BU29" s="1239"/>
      <c r="BV29" s="1239"/>
      <c r="BW29" s="1239"/>
      <c r="BX29" s="1239"/>
      <c r="BY29" s="1239"/>
      <c r="BZ29" s="1239"/>
      <c r="CA29" s="1239"/>
      <c r="CB29" s="1239"/>
      <c r="CC29" s="1239"/>
      <c r="CD29" s="1239"/>
      <c r="CE29" s="1239"/>
      <c r="CF29" s="1239"/>
      <c r="CG29" s="1239"/>
      <c r="CH29" s="1239"/>
      <c r="CI29" s="1239"/>
      <c r="CJ29" s="1239"/>
      <c r="CK29" s="1239"/>
      <c r="CL29" s="1239"/>
      <c r="CM29" s="1239"/>
      <c r="CN29" s="1239"/>
      <c r="CO29" s="1239"/>
      <c r="CP29" s="1239"/>
      <c r="CQ29" s="1239"/>
      <c r="CR29" s="1239"/>
      <c r="CS29" s="1239"/>
      <c r="CT29" s="1239"/>
      <c r="CU29" s="1239"/>
      <c r="CV29" s="1239"/>
      <c r="CW29" s="1239"/>
      <c r="CX29" s="1239"/>
      <c r="CY29" s="1239"/>
      <c r="CZ29" s="1239"/>
      <c r="DA29" s="1239"/>
      <c r="DB29" s="1239"/>
      <c r="DC29" s="1239"/>
      <c r="DD29" s="1239"/>
      <c r="DE29" s="1239"/>
      <c r="DF29" s="1239"/>
      <c r="DG29" s="1239"/>
      <c r="DH29" s="1239"/>
      <c r="DI29" s="1239"/>
      <c r="DJ29" s="1239"/>
      <c r="DK29" s="1239"/>
      <c r="DL29" s="1239"/>
      <c r="DM29" s="1239"/>
      <c r="DN29" s="1239"/>
      <c r="DO29" s="1239"/>
      <c r="DP29" s="1239"/>
      <c r="DQ29" s="1239"/>
      <c r="DR29" s="1239"/>
      <c r="DS29" s="1239"/>
      <c r="DT29" s="1239"/>
      <c r="DU29" s="1239"/>
      <c r="DV29" s="1239"/>
      <c r="DW29" s="1239"/>
      <c r="DX29" s="1239"/>
      <c r="DY29" s="1239"/>
      <c r="DZ29" s="1239"/>
      <c r="EA29" s="1239"/>
      <c r="EB29" s="1239"/>
      <c r="EC29" s="1239"/>
      <c r="ED29" s="1239"/>
      <c r="EE29" s="1239"/>
      <c r="EF29" s="1239"/>
      <c r="EG29" s="1239"/>
      <c r="EH29" s="1239"/>
      <c r="EI29" s="1239"/>
      <c r="EJ29" s="1239"/>
      <c r="EK29" s="1239"/>
      <c r="EL29" s="1239"/>
      <c r="EM29" s="1239"/>
      <c r="EN29" s="1239"/>
      <c r="EO29" s="1239"/>
      <c r="EP29" s="1239"/>
      <c r="EQ29" s="1239"/>
      <c r="ER29" s="1239"/>
      <c r="ES29" s="1239"/>
      <c r="ET29" s="1239"/>
      <c r="EU29" s="1239"/>
      <c r="EV29" s="1239"/>
      <c r="EW29" s="1239"/>
      <c r="EX29" s="1239"/>
      <c r="EY29" s="1239"/>
      <c r="EZ29" s="1239"/>
      <c r="FA29" s="1239"/>
      <c r="FB29" s="1239"/>
      <c r="FC29" s="1239"/>
      <c r="FD29" s="1239"/>
      <c r="FE29" s="1239"/>
      <c r="FF29" s="1239"/>
      <c r="FG29" s="1239"/>
      <c r="FH29" s="1239"/>
      <c r="FI29" s="1239"/>
      <c r="FJ29" s="1239"/>
      <c r="FK29" s="1239"/>
      <c r="FL29" s="1239"/>
      <c r="FM29" s="1239"/>
      <c r="FN29" s="1239"/>
      <c r="FO29" s="1239"/>
      <c r="FP29" s="1239"/>
      <c r="FQ29" s="1239"/>
      <c r="FR29" s="1239"/>
      <c r="FS29" s="1239"/>
      <c r="FT29" s="1239"/>
      <c r="FU29" s="1239"/>
      <c r="FV29" s="1239"/>
      <c r="FW29" s="1239"/>
      <c r="FX29" s="1239"/>
      <c r="FY29" s="1239"/>
      <c r="FZ29" s="1239"/>
      <c r="GA29" s="1239"/>
      <c r="GB29" s="1239"/>
      <c r="GC29" s="1239"/>
      <c r="GD29" s="1239"/>
      <c r="GE29" s="1239"/>
      <c r="GF29" s="1239"/>
      <c r="GG29" s="1239"/>
      <c r="GH29" s="1239"/>
      <c r="GI29" s="1239"/>
      <c r="GJ29" s="1239"/>
      <c r="GK29" s="1239"/>
      <c r="GL29" s="1239"/>
      <c r="GM29" s="1239"/>
      <c r="GN29" s="1239"/>
      <c r="GO29" s="1239"/>
      <c r="GP29" s="1239"/>
      <c r="GQ29" s="1239"/>
      <c r="GR29" s="1239"/>
      <c r="GS29" s="1239"/>
      <c r="GT29" s="1239"/>
      <c r="GU29" s="1239"/>
      <c r="GV29" s="1239"/>
      <c r="GW29" s="1239"/>
      <c r="GX29" s="1239"/>
      <c r="GY29" s="1239"/>
      <c r="GZ29" s="1239"/>
      <c r="HA29" s="1239"/>
      <c r="HB29" s="1239"/>
      <c r="HC29" s="1239"/>
      <c r="HD29" s="1239"/>
      <c r="HE29" s="1239"/>
      <c r="HF29" s="1239"/>
      <c r="HG29" s="1239"/>
      <c r="HH29" s="1239"/>
      <c r="HI29" s="1239"/>
      <c r="HJ29" s="1239"/>
      <c r="HK29" s="1239"/>
      <c r="HL29" s="1239"/>
      <c r="HM29" s="1239"/>
      <c r="HN29" s="1239"/>
      <c r="HO29" s="1239"/>
      <c r="HP29" s="1239"/>
      <c r="HQ29" s="1239"/>
      <c r="HR29" s="1239"/>
      <c r="HS29" s="1239"/>
      <c r="HT29" s="1239"/>
      <c r="HU29" s="1239"/>
      <c r="HV29" s="1239"/>
      <c r="HW29" s="1239"/>
      <c r="HX29" s="1239"/>
      <c r="HY29" s="1239"/>
      <c r="HZ29" s="1239"/>
      <c r="IA29" s="1239"/>
      <c r="IB29" s="1239"/>
      <c r="IC29" s="1239"/>
      <c r="ID29" s="1239"/>
      <c r="IE29" s="1239"/>
      <c r="IF29" s="1239"/>
      <c r="IG29" s="1239"/>
      <c r="IH29" s="1239"/>
      <c r="II29" s="1239"/>
      <c r="IJ29" s="1239"/>
      <c r="IK29" s="1239"/>
      <c r="IL29" s="1239"/>
      <c r="IM29" s="1239"/>
      <c r="IN29" s="1239"/>
      <c r="IO29" s="1239"/>
      <c r="IP29" s="1239"/>
      <c r="IQ29" s="1239"/>
      <c r="IR29" s="1239"/>
      <c r="IS29" s="1239"/>
      <c r="IT29" s="1239"/>
      <c r="IU29" s="1239"/>
      <c r="IV29" s="1239"/>
    </row>
    <row r="30" spans="1:256" ht="15.75">
      <c r="A30" s="1263"/>
      <c r="B30" s="1226"/>
      <c r="C30" s="1263"/>
      <c r="D30" s="1263"/>
      <c r="E30" s="1263"/>
      <c r="F30" s="1263"/>
      <c r="G30" s="1263"/>
      <c r="H30" s="1263"/>
      <c r="I30" s="1263"/>
      <c r="J30" s="1263"/>
      <c r="K30" s="1263"/>
      <c r="L30" s="1263"/>
      <c r="M30" s="1263"/>
      <c r="N30" s="1263"/>
      <c r="O30" s="1263"/>
      <c r="P30" s="1263"/>
      <c r="Q30" s="1263"/>
      <c r="R30" s="1263"/>
      <c r="S30" s="1263"/>
      <c r="T30" s="1263"/>
      <c r="U30" s="1263"/>
      <c r="V30" s="1263"/>
      <c r="W30" s="1263"/>
      <c r="X30" s="1263"/>
      <c r="Y30" s="1263"/>
      <c r="Z30" s="1263"/>
      <c r="AA30" s="1263"/>
      <c r="AB30" s="1263"/>
      <c r="AC30" s="1263"/>
      <c r="AD30" s="1263"/>
      <c r="AE30" s="1263"/>
      <c r="AF30" s="1263"/>
      <c r="AG30" s="1263"/>
      <c r="AH30" s="1263"/>
      <c r="AI30" s="1263"/>
      <c r="AJ30" s="1263"/>
      <c r="AK30" s="1263"/>
      <c r="AL30" s="1263"/>
      <c r="AM30" s="1263"/>
      <c r="AN30" s="1263"/>
      <c r="AO30" s="1263"/>
      <c r="AP30" s="1263"/>
      <c r="AQ30" s="1263"/>
      <c r="AR30" s="1263"/>
      <c r="AS30" s="1263"/>
      <c r="AT30" s="1263"/>
      <c r="AU30" s="1263"/>
      <c r="AV30" s="1263"/>
      <c r="AW30" s="1263"/>
      <c r="AX30" s="1263"/>
      <c r="AY30" s="1263"/>
      <c r="AZ30" s="1263"/>
      <c r="BA30" s="1263"/>
      <c r="BB30" s="1263"/>
      <c r="BC30" s="1263"/>
      <c r="BD30" s="1263"/>
      <c r="BE30" s="1263"/>
      <c r="BF30" s="1263"/>
      <c r="BG30" s="1263"/>
      <c r="BH30" s="1263"/>
      <c r="BI30" s="1263"/>
      <c r="BJ30" s="1263"/>
      <c r="BK30" s="1263"/>
      <c r="BL30" s="1263"/>
      <c r="BM30" s="1263"/>
      <c r="BN30" s="1263"/>
      <c r="BO30" s="1263"/>
      <c r="BP30" s="1263"/>
      <c r="BQ30" s="1263"/>
      <c r="BR30" s="1263"/>
      <c r="BS30" s="1263"/>
      <c r="BT30" s="1263"/>
      <c r="BU30" s="1263"/>
      <c r="BV30" s="1263"/>
      <c r="BW30" s="1263"/>
      <c r="BX30" s="1263"/>
      <c r="BY30" s="1263"/>
      <c r="BZ30" s="1263"/>
      <c r="CA30" s="1263"/>
      <c r="CB30" s="1263"/>
      <c r="CC30" s="1263"/>
      <c r="CD30" s="1263"/>
      <c r="CE30" s="1263"/>
      <c r="CF30" s="1263"/>
      <c r="CG30" s="1263"/>
      <c r="CH30" s="1263"/>
      <c r="CI30" s="1263"/>
      <c r="CJ30" s="1263"/>
      <c r="CK30" s="1263"/>
      <c r="CL30" s="1263"/>
      <c r="CM30" s="1263"/>
      <c r="CN30" s="1263"/>
      <c r="CO30" s="1263"/>
      <c r="CP30" s="1263"/>
      <c r="CQ30" s="1263"/>
      <c r="CR30" s="1263"/>
      <c r="CS30" s="1263"/>
      <c r="CT30" s="1263"/>
      <c r="CU30" s="1263"/>
      <c r="CV30" s="1263"/>
      <c r="CW30" s="1263"/>
      <c r="CX30" s="1263"/>
      <c r="CY30" s="1263"/>
      <c r="CZ30" s="1263"/>
      <c r="DA30" s="1263"/>
      <c r="DB30" s="1263"/>
      <c r="DC30" s="1263"/>
      <c r="DD30" s="1263"/>
      <c r="DE30" s="1263"/>
      <c r="DF30" s="1263"/>
      <c r="DG30" s="1263"/>
      <c r="DH30" s="1263"/>
      <c r="DI30" s="1263"/>
      <c r="DJ30" s="1263"/>
      <c r="DK30" s="1263"/>
      <c r="DL30" s="1263"/>
      <c r="DM30" s="1263"/>
      <c r="DN30" s="1263"/>
      <c r="DO30" s="1263"/>
      <c r="DP30" s="1263"/>
      <c r="DQ30" s="1263"/>
      <c r="DR30" s="1263"/>
      <c r="DS30" s="1263"/>
      <c r="DT30" s="1263"/>
      <c r="DU30" s="1263"/>
      <c r="DV30" s="1263"/>
      <c r="DW30" s="1263"/>
      <c r="DX30" s="1263"/>
      <c r="DY30" s="1263"/>
      <c r="DZ30" s="1263"/>
      <c r="EA30" s="1263"/>
      <c r="EB30" s="1263"/>
      <c r="EC30" s="1263"/>
      <c r="ED30" s="1263"/>
      <c r="EE30" s="1263"/>
      <c r="EF30" s="1263"/>
      <c r="EG30" s="1263"/>
      <c r="EH30" s="1263"/>
      <c r="EI30" s="1263"/>
      <c r="EJ30" s="1263"/>
      <c r="EK30" s="1263"/>
      <c r="EL30" s="1263"/>
      <c r="EM30" s="1263"/>
      <c r="EN30" s="1263"/>
      <c r="EO30" s="1263"/>
      <c r="EP30" s="1263"/>
      <c r="EQ30" s="1263"/>
      <c r="ER30" s="1263"/>
      <c r="ES30" s="1263"/>
      <c r="ET30" s="1263"/>
      <c r="EU30" s="1263"/>
      <c r="EV30" s="1263"/>
      <c r="EW30" s="1263"/>
      <c r="EX30" s="1263"/>
      <c r="EY30" s="1263"/>
      <c r="EZ30" s="1263"/>
      <c r="FA30" s="1263"/>
      <c r="FB30" s="1263"/>
      <c r="FC30" s="1263"/>
      <c r="FD30" s="1263"/>
      <c r="FE30" s="1263"/>
      <c r="FF30" s="1263"/>
      <c r="FG30" s="1263"/>
      <c r="FH30" s="1263"/>
      <c r="FI30" s="1263"/>
      <c r="FJ30" s="1263"/>
      <c r="FK30" s="1263"/>
      <c r="FL30" s="1263"/>
      <c r="FM30" s="1263"/>
      <c r="FN30" s="1263"/>
      <c r="FO30" s="1263"/>
      <c r="FP30" s="1263"/>
      <c r="FQ30" s="1263"/>
      <c r="FR30" s="1263"/>
      <c r="FS30" s="1263"/>
      <c r="FT30" s="1263"/>
      <c r="FU30" s="1263"/>
      <c r="FV30" s="1263"/>
      <c r="FW30" s="1263"/>
      <c r="FX30" s="1263"/>
      <c r="FY30" s="1263"/>
      <c r="FZ30" s="1263"/>
      <c r="GA30" s="1263"/>
      <c r="GB30" s="1263"/>
      <c r="GC30" s="1263"/>
      <c r="GD30" s="1263"/>
      <c r="GE30" s="1263"/>
      <c r="GF30" s="1263"/>
      <c r="GG30" s="1263"/>
      <c r="GH30" s="1263"/>
      <c r="GI30" s="1263"/>
      <c r="GJ30" s="1263"/>
      <c r="GK30" s="1263"/>
      <c r="GL30" s="1263"/>
      <c r="GM30" s="1263"/>
      <c r="GN30" s="1263"/>
      <c r="GO30" s="1263"/>
      <c r="GP30" s="1263"/>
      <c r="GQ30" s="1263"/>
      <c r="GR30" s="1263"/>
      <c r="GS30" s="1263"/>
      <c r="GT30" s="1263"/>
      <c r="GU30" s="1263"/>
      <c r="GV30" s="1263"/>
      <c r="GW30" s="1263"/>
      <c r="GX30" s="1263"/>
      <c r="GY30" s="1263"/>
      <c r="GZ30" s="1263"/>
      <c r="HA30" s="1263"/>
      <c r="HB30" s="1263"/>
      <c r="HC30" s="1263"/>
      <c r="HD30" s="1263"/>
      <c r="HE30" s="1263"/>
      <c r="HF30" s="1263"/>
      <c r="HG30" s="1263"/>
      <c r="HH30" s="1263"/>
      <c r="HI30" s="1263"/>
      <c r="HJ30" s="1263"/>
      <c r="HK30" s="1263"/>
      <c r="HL30" s="1263"/>
      <c r="HM30" s="1263"/>
      <c r="HN30" s="1263"/>
      <c r="HO30" s="1263"/>
      <c r="HP30" s="1263"/>
      <c r="HQ30" s="1263"/>
      <c r="HR30" s="1263"/>
      <c r="HS30" s="1263"/>
      <c r="HT30" s="1263"/>
      <c r="HU30" s="1263"/>
      <c r="HV30" s="1263"/>
      <c r="HW30" s="1263"/>
      <c r="HX30" s="1263"/>
      <c r="HY30" s="1263"/>
      <c r="HZ30" s="1263"/>
      <c r="IA30" s="1263"/>
      <c r="IB30" s="1263"/>
      <c r="IC30" s="1263"/>
      <c r="ID30" s="1263"/>
      <c r="IE30" s="1263"/>
      <c r="IF30" s="1263"/>
      <c r="IG30" s="1263"/>
      <c r="IH30" s="1263"/>
      <c r="II30" s="1263"/>
      <c r="IJ30" s="1263"/>
      <c r="IK30" s="1263"/>
      <c r="IL30" s="1263"/>
      <c r="IM30" s="1263"/>
      <c r="IN30" s="1263"/>
      <c r="IO30" s="1263"/>
      <c r="IP30" s="1263"/>
      <c r="IQ30" s="1263"/>
      <c r="IR30" s="1263"/>
      <c r="IS30" s="1263"/>
      <c r="IT30" s="1263"/>
      <c r="IU30" s="1263"/>
      <c r="IV30" s="1263"/>
    </row>
    <row r="31" spans="3:21" ht="15.75">
      <c r="C31" s="1226" t="s">
        <v>1104</v>
      </c>
      <c r="D31" s="1264"/>
      <c r="E31" s="1226"/>
      <c r="F31" s="1361" t="s">
        <v>1105</v>
      </c>
      <c r="G31" s="1321"/>
      <c r="H31" s="1321"/>
      <c r="I31" s="1226"/>
      <c r="J31" s="1226"/>
      <c r="K31" s="1226"/>
      <c r="L31" s="1226"/>
      <c r="M31" s="1226"/>
      <c r="N31" s="1226"/>
      <c r="O31" s="1226"/>
      <c r="P31" s="1226"/>
      <c r="T31" s="1226"/>
      <c r="U31" s="1226"/>
    </row>
    <row r="32" ht="12.75">
      <c r="G32" s="1222" t="s">
        <v>1106</v>
      </c>
    </row>
  </sheetData>
  <sheetProtection password="CF4E" sheet="1" objects="1" scenarios="1"/>
  <mergeCells count="35">
    <mergeCell ref="T28:U28"/>
    <mergeCell ref="F31:H31"/>
    <mergeCell ref="R16:S17"/>
    <mergeCell ref="T16:U17"/>
    <mergeCell ref="V16:W17"/>
    <mergeCell ref="X16:Y17"/>
    <mergeCell ref="L17:M17"/>
    <mergeCell ref="C17:C19"/>
    <mergeCell ref="D17:D18"/>
    <mergeCell ref="E17:E18"/>
    <mergeCell ref="F17:G17"/>
    <mergeCell ref="H17:I17"/>
    <mergeCell ref="J17:K17"/>
    <mergeCell ref="A14:A19"/>
    <mergeCell ref="B14:B19"/>
    <mergeCell ref="C14:E16"/>
    <mergeCell ref="F14:M16"/>
    <mergeCell ref="N14:O17"/>
    <mergeCell ref="P14:Y14"/>
    <mergeCell ref="P15:Q15"/>
    <mergeCell ref="R15:U15"/>
    <mergeCell ref="V15:Y15"/>
    <mergeCell ref="P16:Q17"/>
    <mergeCell ref="C10:G10"/>
    <mergeCell ref="H10:P10"/>
    <mergeCell ref="A11:Y11"/>
    <mergeCell ref="C12:G12"/>
    <mergeCell ref="H12:P12"/>
    <mergeCell ref="T13:U13"/>
    <mergeCell ref="W1:Y1"/>
    <mergeCell ref="W2:Y2"/>
    <mergeCell ref="W3:Y3"/>
    <mergeCell ref="W4:Y4"/>
    <mergeCell ref="A8:Y8"/>
    <mergeCell ref="A9:Y9"/>
  </mergeCells>
  <dataValidations count="3">
    <dataValidation type="list" allowBlank="1" showInputMessage="1" showErrorMessage="1" sqref="F17:G17">
      <formula1>"капитальные вложения, за счет прибыли"</formula1>
    </dataValidation>
    <dataValidation type="list" allowBlank="1" showInputMessage="1" showErrorMessage="1" sqref="C26">
      <formula1>"КНС (шт.), Очистные сооружения (шт.), Протяженность сетей (км.), Иное"</formula1>
    </dataValidation>
    <dataValidation type="list" allowBlank="1" showInputMessage="1" showErrorMessage="1" sqref="D21:D26">
      <formula1>"ВЗУ (шт.), ВНС (шт.), Станции обезжелезивания (шт.), Станции очистки (шт.), Протяженность сетей (км.)"</formula1>
    </dataValidation>
  </dataValidations>
  <printOptions/>
  <pageMargins left="0.25" right="0.25" top="0.75" bottom="0.75" header="0.3" footer="0.3"/>
  <pageSetup fitToWidth="0" fitToHeight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B1:O1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26.28125" style="0" customWidth="1"/>
    <col min="3" max="3" width="16.57421875" style="1266" customWidth="1"/>
    <col min="4" max="10" width="13.421875" style="1266" customWidth="1"/>
    <col min="11" max="12" width="13.421875" style="0" customWidth="1"/>
  </cols>
  <sheetData>
    <row r="1" spans="2:12" ht="33" customHeight="1">
      <c r="B1" s="1364" t="s">
        <v>1107</v>
      </c>
      <c r="C1" s="1364"/>
      <c r="D1" s="1364"/>
      <c r="E1" s="1364"/>
      <c r="F1" s="1364"/>
      <c r="G1" s="1364"/>
      <c r="H1" s="1364"/>
      <c r="I1" s="1364"/>
      <c r="J1" s="1364"/>
      <c r="K1" s="1265"/>
      <c r="L1" s="1265"/>
    </row>
    <row r="2" spans="2:15" ht="21" customHeight="1">
      <c r="B2" s="1323" t="str">
        <f>Титульный!B10</f>
        <v>ООО "Дирекция Голицыно-3"</v>
      </c>
      <c r="C2" s="1323"/>
      <c r="D2" s="1323"/>
      <c r="E2" s="1323"/>
      <c r="F2" s="1323"/>
      <c r="G2" s="1323"/>
      <c r="H2" s="1323"/>
      <c r="I2" s="1323"/>
      <c r="J2" s="1323"/>
      <c r="K2" s="1229"/>
      <c r="L2" s="1229"/>
      <c r="M2" s="1229"/>
      <c r="N2" s="1229"/>
      <c r="O2" s="1229"/>
    </row>
    <row r="3" spans="2:15" ht="21" customHeight="1">
      <c r="B3" s="1323" t="str">
        <f>Титульный!B11</f>
        <v>Наро-Фоминский м.р.</v>
      </c>
      <c r="C3" s="1323"/>
      <c r="D3" s="1323"/>
      <c r="E3" s="1323"/>
      <c r="F3" s="1323"/>
      <c r="G3" s="1323"/>
      <c r="H3" s="1323"/>
      <c r="I3" s="1323"/>
      <c r="J3" s="1323"/>
      <c r="K3" s="1229"/>
      <c r="L3" s="1229"/>
      <c r="M3" s="1229"/>
      <c r="N3" s="1229"/>
      <c r="O3" s="1229"/>
    </row>
    <row r="4" ht="15.75" thickBot="1"/>
    <row r="5" spans="2:10" s="1267" customFormat="1" ht="40.5" customHeight="1">
      <c r="B5" s="1365" t="s">
        <v>1108</v>
      </c>
      <c r="C5" s="1367" t="s">
        <v>1109</v>
      </c>
      <c r="D5" s="1368"/>
      <c r="E5" s="1369" t="s">
        <v>1110</v>
      </c>
      <c r="F5" s="1370"/>
      <c r="G5" s="1369" t="s">
        <v>1111</v>
      </c>
      <c r="H5" s="1370"/>
      <c r="I5" s="1369" t="s">
        <v>1112</v>
      </c>
      <c r="J5" s="1371"/>
    </row>
    <row r="6" spans="2:10" s="1267" customFormat="1" ht="39.75" customHeight="1" thickBot="1">
      <c r="B6" s="1366"/>
      <c r="C6" s="1268" t="s">
        <v>1113</v>
      </c>
      <c r="D6" s="1268" t="s">
        <v>1114</v>
      </c>
      <c r="E6" s="1268" t="s">
        <v>1113</v>
      </c>
      <c r="F6" s="1268" t="s">
        <v>1114</v>
      </c>
      <c r="G6" s="1268" t="s">
        <v>1113</v>
      </c>
      <c r="H6" s="1268" t="s">
        <v>1114</v>
      </c>
      <c r="I6" s="1268" t="s">
        <v>1113</v>
      </c>
      <c r="J6" s="1269" t="s">
        <v>1114</v>
      </c>
    </row>
    <row r="7" spans="2:10" s="1273" customFormat="1" ht="24" customHeight="1">
      <c r="B7" s="1270" t="s">
        <v>395</v>
      </c>
      <c r="C7" s="1271"/>
      <c r="D7" s="1271"/>
      <c r="E7" s="1271"/>
      <c r="F7" s="1271"/>
      <c r="G7" s="1271">
        <v>92.235</v>
      </c>
      <c r="H7" s="1271">
        <v>96.007</v>
      </c>
      <c r="I7" s="1271">
        <v>-1235.75</v>
      </c>
      <c r="J7" s="1272">
        <v>-1181.53</v>
      </c>
    </row>
    <row r="8" spans="2:10" s="1273" customFormat="1" ht="28.5" customHeight="1" thickBot="1">
      <c r="B8" s="1274" t="s">
        <v>397</v>
      </c>
      <c r="C8" s="1275"/>
      <c r="D8" s="1275"/>
      <c r="E8" s="1275"/>
      <c r="F8" s="1275"/>
      <c r="G8" s="1275">
        <v>8.139</v>
      </c>
      <c r="H8" s="1275">
        <v>92.681</v>
      </c>
      <c r="I8" s="1275">
        <v>-528.5</v>
      </c>
      <c r="J8" s="1276">
        <v>-1148.35</v>
      </c>
    </row>
    <row r="9" spans="2:10" ht="29.25" customHeight="1" thickBot="1">
      <c r="B9" s="1277" t="s">
        <v>1115</v>
      </c>
      <c r="C9" s="1278">
        <v>34.261</v>
      </c>
      <c r="D9" s="1278">
        <v>594.541</v>
      </c>
      <c r="E9" s="1278">
        <v>1081</v>
      </c>
      <c r="F9" s="1278">
        <v>1820</v>
      </c>
      <c r="G9" s="1278">
        <v>3625</v>
      </c>
      <c r="H9" s="1278">
        <v>3642</v>
      </c>
      <c r="I9" s="1278">
        <v>838</v>
      </c>
      <c r="J9" s="1279">
        <v>1428</v>
      </c>
    </row>
    <row r="10" spans="3:10" s="1273" customFormat="1" ht="21.75" customHeight="1">
      <c r="C10" s="1280"/>
      <c r="D10" s="1280"/>
      <c r="E10" s="1280"/>
      <c r="F10" s="1280"/>
      <c r="G10" s="1280"/>
      <c r="H10" s="1280"/>
      <c r="I10" s="1280"/>
      <c r="J10" s="1280"/>
    </row>
    <row r="11" spans="3:10" s="1273" customFormat="1" ht="15">
      <c r="C11" s="1280"/>
      <c r="D11" s="1280"/>
      <c r="E11" s="1280"/>
      <c r="F11" s="1280"/>
      <c r="G11" s="1280"/>
      <c r="H11" s="1280"/>
      <c r="I11" s="1280"/>
      <c r="J11" s="1280"/>
    </row>
    <row r="12" spans="2:4" ht="27" customHeight="1">
      <c r="B12" s="1362" t="s">
        <v>1116</v>
      </c>
      <c r="C12" s="1363"/>
      <c r="D12" s="1363"/>
    </row>
    <row r="13" spans="2:4" ht="15">
      <c r="B13" s="79"/>
      <c r="C13" s="1281"/>
      <c r="D13" s="1281" t="s">
        <v>1117</v>
      </c>
    </row>
  </sheetData>
  <sheetProtection password="CF4E" sheet="1" objects="1" scenarios="1" formatColumns="0"/>
  <mergeCells count="9">
    <mergeCell ref="B12:D12"/>
    <mergeCell ref="B1:J1"/>
    <mergeCell ref="B2:J2"/>
    <mergeCell ref="B3:J3"/>
    <mergeCell ref="B5:B6"/>
    <mergeCell ref="C5:D5"/>
    <mergeCell ref="E5:F5"/>
    <mergeCell ref="G5:H5"/>
    <mergeCell ref="I5:J5"/>
  </mergeCells>
  <printOptions/>
  <pageMargins left="0.25" right="0.25" top="0.75" bottom="0.75" header="0.3" footer="0.3"/>
  <pageSetup fitToHeight="1" fitToWidth="1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06"/>
  <sheetViews>
    <sheetView zoomScale="115" zoomScaleNormal="115" zoomScalePageLayoutView="0" workbookViewId="0" topLeftCell="E1">
      <selection activeCell="D24" sqref="D24:H24"/>
    </sheetView>
  </sheetViews>
  <sheetFormatPr defaultColWidth="9.140625" defaultRowHeight="15" outlineLevelCol="1"/>
  <cols>
    <col min="1" max="1" width="35.421875" style="79" hidden="1" customWidth="1" outlineLevel="1"/>
    <col min="2" max="3" width="39.421875" style="79" hidden="1" customWidth="1" outlineLevel="1"/>
    <col min="4" max="4" width="10.421875" style="79" hidden="1" customWidth="1" outlineLevel="1"/>
    <col min="5" max="5" width="6.00390625" style="79" customWidth="1" collapsed="1"/>
    <col min="6" max="6" width="24.421875" style="79" customWidth="1"/>
    <col min="7" max="16384" width="9.140625" style="79" customWidth="1"/>
  </cols>
  <sheetData>
    <row r="1" spans="1:4" ht="24.75" customHeight="1">
      <c r="A1" s="236" t="s">
        <v>627</v>
      </c>
      <c r="B1" s="79">
        <v>1</v>
      </c>
      <c r="C1" s="79" t="s">
        <v>628</v>
      </c>
      <c r="D1" s="309" t="str">
        <f>VLOOKUP(Титульный!B19,A1:C5,3,FALSE)</f>
        <v>нет</v>
      </c>
    </row>
    <row r="2" spans="1:9" ht="27.75" customHeight="1">
      <c r="A2" s="236" t="s">
        <v>629</v>
      </c>
      <c r="B2" s="79">
        <v>2</v>
      </c>
      <c r="C2" s="79" t="s">
        <v>630</v>
      </c>
      <c r="F2" s="81" t="s">
        <v>640</v>
      </c>
      <c r="G2" s="81">
        <v>2016</v>
      </c>
      <c r="H2" s="81">
        <v>2017</v>
      </c>
      <c r="I2" s="81">
        <v>2018</v>
      </c>
    </row>
    <row r="3" spans="1:9" ht="25.5">
      <c r="A3" s="236" t="s">
        <v>631</v>
      </c>
      <c r="B3" s="79">
        <v>3</v>
      </c>
      <c r="C3" s="79" t="s">
        <v>630</v>
      </c>
      <c r="F3" s="82" t="s">
        <v>412</v>
      </c>
      <c r="G3" s="980">
        <v>114.5</v>
      </c>
      <c r="H3" s="980">
        <v>108.80000000000001</v>
      </c>
      <c r="I3" s="980">
        <v>108.80000000000001</v>
      </c>
    </row>
    <row r="4" spans="1:9" ht="25.5">
      <c r="A4" s="236" t="s">
        <v>632</v>
      </c>
      <c r="B4" s="79">
        <v>4</v>
      </c>
      <c r="C4" s="79" t="s">
        <v>630</v>
      </c>
      <c r="F4" s="82" t="s">
        <v>641</v>
      </c>
      <c r="G4" s="980">
        <v>104.5</v>
      </c>
      <c r="H4" s="980">
        <v>104</v>
      </c>
      <c r="I4" s="980">
        <v>104</v>
      </c>
    </row>
    <row r="5" spans="1:9" ht="45">
      <c r="A5" s="236" t="s">
        <v>633</v>
      </c>
      <c r="B5" s="79">
        <v>5</v>
      </c>
      <c r="C5" s="79" t="s">
        <v>630</v>
      </c>
      <c r="F5" s="83" t="s">
        <v>642</v>
      </c>
      <c r="G5" s="980">
        <v>104.5</v>
      </c>
      <c r="H5" s="980">
        <v>104</v>
      </c>
      <c r="I5" s="980">
        <v>104</v>
      </c>
    </row>
    <row r="6" spans="1:5" s="163" customFormat="1" ht="42.75" customHeight="1">
      <c r="A6" s="307"/>
      <c r="B6" s="79"/>
      <c r="C6" s="79"/>
      <c r="D6" s="79"/>
      <c r="E6" s="79"/>
    </row>
    <row r="7" spans="1:5" ht="15">
      <c r="A7" s="953"/>
      <c r="B7" s="163"/>
      <c r="C7" s="163"/>
      <c r="D7" s="163"/>
      <c r="E7" s="163"/>
    </row>
    <row r="8" ht="15">
      <c r="A8" s="308" t="s">
        <v>680</v>
      </c>
    </row>
    <row r="9" spans="1:2" ht="15">
      <c r="A9" s="308" t="s">
        <v>681</v>
      </c>
      <c r="B9" s="325">
        <f>IF(Титульный!B7=A9,1,0)</f>
        <v>0</v>
      </c>
    </row>
    <row r="10" ht="21" customHeight="1"/>
    <row r="11" spans="1:2" ht="21" customHeight="1">
      <c r="A11" s="107" t="s">
        <v>571</v>
      </c>
      <c r="B11" s="79" t="str">
        <f>IF(SUM(B12:B14)&gt;=2,"полный цикл","неполный цикл")</f>
        <v>полный цикл</v>
      </c>
    </row>
    <row r="12" spans="1:2" ht="21" customHeight="1">
      <c r="A12" s="127" t="s">
        <v>572</v>
      </c>
      <c r="B12" s="322">
        <f>IF(Титульный!B22="да",1,0)</f>
        <v>1</v>
      </c>
    </row>
    <row r="13" spans="1:2" ht="22.5">
      <c r="A13" s="127" t="s">
        <v>573</v>
      </c>
      <c r="B13" s="322">
        <f>IF(Титульный!B23="да",1,0)</f>
        <v>1</v>
      </c>
    </row>
    <row r="14" spans="1:2" ht="22.5">
      <c r="A14" s="127" t="s">
        <v>574</v>
      </c>
      <c r="B14" s="322">
        <f>IF(Титульный!B24="да",1,0)</f>
        <v>0</v>
      </c>
    </row>
    <row r="15" spans="1:3" ht="15">
      <c r="A15" s="321" t="s">
        <v>575</v>
      </c>
      <c r="B15" s="79" t="str">
        <f>VLOOKUP(CONCATENATE(B12,B13,B14),A17:B24,2,FALSE)</f>
        <v>тариф на водоотведение</v>
      </c>
      <c r="C15" s="79" t="str">
        <f>VLOOKUP(CONCATENATE(B12,B13,B14),A17:C24,3,FALSE)</f>
        <v>водоотведение</v>
      </c>
    </row>
    <row r="17" spans="1:3" ht="15">
      <c r="A17" s="323" t="s">
        <v>675</v>
      </c>
      <c r="B17" s="79" t="s">
        <v>683</v>
      </c>
      <c r="C17" s="79" t="s">
        <v>687</v>
      </c>
    </row>
    <row r="18" spans="1:3" ht="15">
      <c r="A18" s="323" t="s">
        <v>672</v>
      </c>
      <c r="B18" s="79" t="s">
        <v>684</v>
      </c>
      <c r="C18" s="79" t="s">
        <v>671</v>
      </c>
    </row>
    <row r="19" spans="1:3" ht="15">
      <c r="A19" s="323" t="s">
        <v>676</v>
      </c>
      <c r="B19" s="79" t="s">
        <v>670</v>
      </c>
      <c r="C19" s="79" t="s">
        <v>397</v>
      </c>
    </row>
    <row r="20" spans="1:3" ht="15">
      <c r="A20" s="323" t="s">
        <v>677</v>
      </c>
      <c r="B20" s="79" t="s">
        <v>670</v>
      </c>
      <c r="C20" s="79" t="s">
        <v>397</v>
      </c>
    </row>
    <row r="21" spans="1:3" ht="15">
      <c r="A21" s="323" t="s">
        <v>678</v>
      </c>
      <c r="B21" s="79" t="s">
        <v>670</v>
      </c>
      <c r="C21" s="79" t="s">
        <v>397</v>
      </c>
    </row>
    <row r="22" spans="1:3" ht="15">
      <c r="A22" s="323" t="s">
        <v>673</v>
      </c>
      <c r="B22" s="85" t="s">
        <v>674</v>
      </c>
      <c r="C22" s="79" t="s">
        <v>685</v>
      </c>
    </row>
    <row r="23" spans="1:5" s="84" customFormat="1" ht="15">
      <c r="A23" s="323" t="s">
        <v>679</v>
      </c>
      <c r="B23" s="79" t="s">
        <v>684</v>
      </c>
      <c r="C23" s="79" t="s">
        <v>671</v>
      </c>
      <c r="D23" s="79"/>
      <c r="E23" s="79"/>
    </row>
    <row r="24" spans="1:5" ht="30">
      <c r="A24" s="327" t="s">
        <v>682</v>
      </c>
      <c r="B24" s="84" t="s">
        <v>686</v>
      </c>
      <c r="C24" s="84" t="s">
        <v>688</v>
      </c>
      <c r="D24" s="84"/>
      <c r="E24" s="84"/>
    </row>
    <row r="27" ht="15">
      <c r="A27" s="79" t="s">
        <v>743</v>
      </c>
    </row>
    <row r="28" ht="15">
      <c r="A28" s="79" t="s">
        <v>744</v>
      </c>
    </row>
    <row r="29" ht="15">
      <c r="A29" s="79" t="s">
        <v>693</v>
      </c>
    </row>
    <row r="30" ht="15">
      <c r="A30" s="79" t="s">
        <v>745</v>
      </c>
    </row>
    <row r="31" ht="15">
      <c r="A31" s="79" t="s">
        <v>694</v>
      </c>
    </row>
    <row r="32" ht="15">
      <c r="A32" s="79" t="s">
        <v>746</v>
      </c>
    </row>
    <row r="33" ht="15">
      <c r="A33" s="79" t="s">
        <v>747</v>
      </c>
    </row>
    <row r="34" spans="1:3" ht="15">
      <c r="A34" s="79" t="str">
        <f>Титульный!B11</f>
        <v>Наро-Фоминский м.р.</v>
      </c>
      <c r="C34" s="79" t="s">
        <v>986</v>
      </c>
    </row>
    <row r="35" spans="1:3" ht="15">
      <c r="A35" s="79" t="s">
        <v>764</v>
      </c>
      <c r="B35" t="s">
        <v>883</v>
      </c>
      <c r="C35" t="s">
        <v>884</v>
      </c>
    </row>
    <row r="36" spans="1:3" ht="15">
      <c r="A36" s="79" t="s">
        <v>765</v>
      </c>
      <c r="B36" t="s">
        <v>885</v>
      </c>
      <c r="C36" t="s">
        <v>886</v>
      </c>
    </row>
    <row r="37" spans="1:3" ht="15">
      <c r="A37" s="79" t="s">
        <v>766</v>
      </c>
      <c r="B37" t="s">
        <v>887</v>
      </c>
      <c r="C37" t="s">
        <v>888</v>
      </c>
    </row>
    <row r="38" spans="1:3" ht="15">
      <c r="A38" s="79" t="s">
        <v>767</v>
      </c>
      <c r="B38" t="s">
        <v>889</v>
      </c>
      <c r="C38" t="s">
        <v>890</v>
      </c>
    </row>
    <row r="39" spans="1:3" ht="15">
      <c r="A39" s="79" t="s">
        <v>768</v>
      </c>
      <c r="B39" t="s">
        <v>891</v>
      </c>
      <c r="C39" t="s">
        <v>892</v>
      </c>
    </row>
    <row r="40" spans="1:3" ht="15">
      <c r="A40" s="79" t="s">
        <v>769</v>
      </c>
      <c r="B40" t="s">
        <v>893</v>
      </c>
      <c r="C40" t="s">
        <v>894</v>
      </c>
    </row>
    <row r="41" spans="1:3" ht="15">
      <c r="A41" s="79" t="s">
        <v>770</v>
      </c>
      <c r="B41" t="s">
        <v>895</v>
      </c>
      <c r="C41" t="s">
        <v>896</v>
      </c>
    </row>
    <row r="42" spans="1:3" ht="15">
      <c r="A42" s="79" t="s">
        <v>771</v>
      </c>
      <c r="B42" t="s">
        <v>897</v>
      </c>
      <c r="C42" t="s">
        <v>898</v>
      </c>
    </row>
    <row r="43" spans="1:3" ht="15">
      <c r="A43" s="79" t="s">
        <v>772</v>
      </c>
      <c r="B43" t="s">
        <v>899</v>
      </c>
      <c r="C43" t="s">
        <v>900</v>
      </c>
    </row>
    <row r="44" spans="1:3" ht="15">
      <c r="A44" s="79" t="s">
        <v>773</v>
      </c>
      <c r="B44" t="s">
        <v>901</v>
      </c>
      <c r="C44" t="s">
        <v>902</v>
      </c>
    </row>
    <row r="45" spans="1:3" ht="15">
      <c r="A45" s="79" t="s">
        <v>774</v>
      </c>
      <c r="B45" t="s">
        <v>903</v>
      </c>
      <c r="C45" t="s">
        <v>904</v>
      </c>
    </row>
    <row r="46" spans="1:3" ht="15">
      <c r="A46" s="79" t="s">
        <v>775</v>
      </c>
      <c r="B46" t="s">
        <v>905</v>
      </c>
      <c r="C46" t="s">
        <v>906</v>
      </c>
    </row>
    <row r="47" spans="1:3" ht="15">
      <c r="A47" s="79" t="s">
        <v>776</v>
      </c>
      <c r="B47" t="s">
        <v>907</v>
      </c>
      <c r="C47" t="s">
        <v>908</v>
      </c>
    </row>
    <row r="48" spans="1:3" ht="15">
      <c r="A48" s="79" t="s">
        <v>777</v>
      </c>
      <c r="B48" t="s">
        <v>909</v>
      </c>
      <c r="C48" t="s">
        <v>910</v>
      </c>
    </row>
    <row r="49" spans="1:3" ht="15">
      <c r="A49" s="79" t="s">
        <v>778</v>
      </c>
      <c r="B49" t="s">
        <v>911</v>
      </c>
      <c r="C49" t="s">
        <v>912</v>
      </c>
    </row>
    <row r="50" spans="1:3" ht="15">
      <c r="A50" s="79" t="s">
        <v>779</v>
      </c>
      <c r="B50" t="s">
        <v>913</v>
      </c>
      <c r="C50" t="s">
        <v>914</v>
      </c>
    </row>
    <row r="51" spans="1:3" ht="15">
      <c r="A51" s="79" t="s">
        <v>780</v>
      </c>
      <c r="B51" t="s">
        <v>915</v>
      </c>
      <c r="C51" t="s">
        <v>916</v>
      </c>
    </row>
    <row r="52" spans="1:3" ht="15">
      <c r="A52" s="79" t="s">
        <v>781</v>
      </c>
      <c r="B52" t="s">
        <v>917</v>
      </c>
      <c r="C52" t="s">
        <v>918</v>
      </c>
    </row>
    <row r="53" spans="1:3" ht="15">
      <c r="A53" s="79" t="s">
        <v>782</v>
      </c>
      <c r="B53" t="s">
        <v>919</v>
      </c>
      <c r="C53" t="s">
        <v>920</v>
      </c>
    </row>
    <row r="54" spans="1:3" ht="15">
      <c r="A54" s="79" t="s">
        <v>783</v>
      </c>
      <c r="B54" t="s">
        <v>921</v>
      </c>
      <c r="C54" t="s">
        <v>922</v>
      </c>
    </row>
    <row r="55" spans="1:3" ht="15">
      <c r="A55" s="79" t="s">
        <v>784</v>
      </c>
      <c r="B55" t="s">
        <v>923</v>
      </c>
      <c r="C55" t="s">
        <v>924</v>
      </c>
    </row>
    <row r="56" spans="1:3" ht="15">
      <c r="A56" s="79" t="s">
        <v>785</v>
      </c>
      <c r="B56" t="s">
        <v>925</v>
      </c>
      <c r="C56" t="s">
        <v>926</v>
      </c>
    </row>
    <row r="57" spans="1:3" ht="15">
      <c r="A57" s="79" t="s">
        <v>786</v>
      </c>
      <c r="B57" t="s">
        <v>927</v>
      </c>
      <c r="C57" t="s">
        <v>928</v>
      </c>
    </row>
    <row r="58" spans="1:3" ht="15">
      <c r="A58" s="79" t="s">
        <v>787</v>
      </c>
      <c r="B58" t="s">
        <v>929</v>
      </c>
      <c r="C58" t="s">
        <v>930</v>
      </c>
    </row>
    <row r="59" spans="1:3" ht="15">
      <c r="A59" s="79" t="s">
        <v>788</v>
      </c>
      <c r="B59" t="s">
        <v>931</v>
      </c>
      <c r="C59" t="s">
        <v>932</v>
      </c>
    </row>
    <row r="60" spans="1:3" ht="15">
      <c r="A60" s="79" t="s">
        <v>789</v>
      </c>
      <c r="B60" t="s">
        <v>933</v>
      </c>
      <c r="C60" t="s">
        <v>934</v>
      </c>
    </row>
    <row r="61" spans="1:3" ht="15">
      <c r="A61" s="79" t="s">
        <v>790</v>
      </c>
      <c r="B61" t="s">
        <v>935</v>
      </c>
      <c r="C61" t="s">
        <v>936</v>
      </c>
    </row>
    <row r="62" spans="1:3" ht="15">
      <c r="A62" s="79" t="s">
        <v>791</v>
      </c>
      <c r="B62" t="s">
        <v>937</v>
      </c>
      <c r="C62" t="s">
        <v>938</v>
      </c>
    </row>
    <row r="63" spans="1:3" ht="15">
      <c r="A63" s="79" t="s">
        <v>792</v>
      </c>
      <c r="B63" t="s">
        <v>939</v>
      </c>
      <c r="C63" t="s">
        <v>940</v>
      </c>
    </row>
    <row r="64" spans="1:3" ht="15">
      <c r="A64" s="79" t="s">
        <v>793</v>
      </c>
      <c r="B64" t="s">
        <v>941</v>
      </c>
      <c r="C64" t="s">
        <v>942</v>
      </c>
    </row>
    <row r="65" spans="1:3" ht="15">
      <c r="A65" s="79" t="s">
        <v>794</v>
      </c>
      <c r="B65" t="s">
        <v>943</v>
      </c>
      <c r="C65" t="s">
        <v>944</v>
      </c>
    </row>
    <row r="66" spans="1:3" ht="15">
      <c r="A66" s="79" t="s">
        <v>795</v>
      </c>
      <c r="B66" t="s">
        <v>945</v>
      </c>
      <c r="C66" t="s">
        <v>946</v>
      </c>
    </row>
    <row r="67" spans="1:3" ht="15">
      <c r="A67" s="79" t="s">
        <v>796</v>
      </c>
      <c r="B67" t="s">
        <v>947</v>
      </c>
      <c r="C67" t="s">
        <v>948</v>
      </c>
    </row>
    <row r="68" spans="1:3" ht="15">
      <c r="A68" s="79" t="s">
        <v>797</v>
      </c>
      <c r="B68" t="s">
        <v>949</v>
      </c>
      <c r="C68" t="s">
        <v>950</v>
      </c>
    </row>
    <row r="69" spans="1:3" ht="15">
      <c r="A69" s="79" t="s">
        <v>798</v>
      </c>
      <c r="B69" t="s">
        <v>951</v>
      </c>
      <c r="C69" t="s">
        <v>952</v>
      </c>
    </row>
    <row r="70" spans="1:3" ht="15">
      <c r="A70" s="79" t="s">
        <v>799</v>
      </c>
      <c r="B70" t="s">
        <v>953</v>
      </c>
      <c r="C70" t="s">
        <v>954</v>
      </c>
    </row>
    <row r="71" spans="1:3" ht="15">
      <c r="A71" s="79" t="s">
        <v>800</v>
      </c>
      <c r="B71" t="s">
        <v>955</v>
      </c>
      <c r="C71" t="s">
        <v>956</v>
      </c>
    </row>
    <row r="72" spans="1:3" ht="15">
      <c r="A72" s="79" t="s">
        <v>801</v>
      </c>
      <c r="B72" t="s">
        <v>957</v>
      </c>
      <c r="C72" t="s">
        <v>958</v>
      </c>
    </row>
    <row r="73" spans="1:3" ht="15">
      <c r="A73" s="79" t="s">
        <v>802</v>
      </c>
      <c r="B73" t="s">
        <v>959</v>
      </c>
      <c r="C73" t="s">
        <v>960</v>
      </c>
    </row>
    <row r="74" spans="1:3" ht="15">
      <c r="A74" s="79" t="s">
        <v>803</v>
      </c>
      <c r="B74" t="s">
        <v>961</v>
      </c>
      <c r="C74" t="s">
        <v>962</v>
      </c>
    </row>
    <row r="75" spans="1:3" ht="15">
      <c r="A75" s="79" t="s">
        <v>804</v>
      </c>
      <c r="B75" t="s">
        <v>963</v>
      </c>
      <c r="C75" t="s">
        <v>964</v>
      </c>
    </row>
    <row r="76" spans="1:3" ht="15">
      <c r="A76" s="79" t="s">
        <v>805</v>
      </c>
      <c r="B76" t="s">
        <v>965</v>
      </c>
      <c r="C76" t="s">
        <v>966</v>
      </c>
    </row>
    <row r="77" spans="1:3" ht="15">
      <c r="A77" s="79" t="s">
        <v>806</v>
      </c>
      <c r="B77" t="s">
        <v>967</v>
      </c>
      <c r="C77" t="s">
        <v>968</v>
      </c>
    </row>
    <row r="78" spans="1:3" ht="15">
      <c r="A78" s="79" t="s">
        <v>807</v>
      </c>
      <c r="B78" t="s">
        <v>969</v>
      </c>
      <c r="C78" t="s">
        <v>970</v>
      </c>
    </row>
    <row r="79" spans="1:3" ht="15">
      <c r="A79" s="79" t="s">
        <v>808</v>
      </c>
      <c r="B79" t="s">
        <v>971</v>
      </c>
      <c r="C79" t="s">
        <v>972</v>
      </c>
    </row>
    <row r="80" spans="1:3" ht="15">
      <c r="A80" s="79" t="s">
        <v>809</v>
      </c>
      <c r="B80" t="s">
        <v>973</v>
      </c>
      <c r="C80" t="s">
        <v>974</v>
      </c>
    </row>
    <row r="81" spans="1:3" ht="15">
      <c r="A81" s="79" t="s">
        <v>810</v>
      </c>
      <c r="B81" t="s">
        <v>975</v>
      </c>
      <c r="C81" t="s">
        <v>976</v>
      </c>
    </row>
    <row r="82" spans="1:3" ht="15">
      <c r="A82" s="79" t="s">
        <v>811</v>
      </c>
      <c r="B82" t="s">
        <v>977</v>
      </c>
      <c r="C82" t="s">
        <v>978</v>
      </c>
    </row>
    <row r="83" spans="1:3" ht="15">
      <c r="A83" s="79" t="s">
        <v>812</v>
      </c>
      <c r="B83" t="s">
        <v>979</v>
      </c>
      <c r="C83" t="s">
        <v>980</v>
      </c>
    </row>
    <row r="84" spans="1:3" ht="15">
      <c r="A84" s="79" t="s">
        <v>813</v>
      </c>
      <c r="B84" t="s">
        <v>813</v>
      </c>
      <c r="C84" t="s">
        <v>813</v>
      </c>
    </row>
    <row r="85" spans="1:3" ht="15">
      <c r="A85" s="79" t="s">
        <v>814</v>
      </c>
      <c r="B85" t="s">
        <v>981</v>
      </c>
      <c r="C85" t="s">
        <v>982</v>
      </c>
    </row>
    <row r="86" spans="1:3" ht="15">
      <c r="A86" s="79" t="s">
        <v>815</v>
      </c>
      <c r="B86" t="s">
        <v>983</v>
      </c>
      <c r="C86" t="s">
        <v>984</v>
      </c>
    </row>
    <row r="87" spans="1:3" ht="15">
      <c r="A87" s="79" t="s">
        <v>816</v>
      </c>
      <c r="B87" t="s">
        <v>985</v>
      </c>
      <c r="C87" t="s">
        <v>986</v>
      </c>
    </row>
    <row r="88" spans="1:3" ht="15">
      <c r="A88" s="79" t="s">
        <v>817</v>
      </c>
      <c r="B88" t="s">
        <v>987</v>
      </c>
      <c r="C88" t="s">
        <v>988</v>
      </c>
    </row>
    <row r="89" spans="1:3" ht="15">
      <c r="A89" s="79" t="s">
        <v>818</v>
      </c>
      <c r="B89" t="s">
        <v>989</v>
      </c>
      <c r="C89" t="s">
        <v>990</v>
      </c>
    </row>
    <row r="90" spans="1:3" ht="15">
      <c r="A90" s="79" t="s">
        <v>819</v>
      </c>
      <c r="B90" t="s">
        <v>991</v>
      </c>
      <c r="C90" t="s">
        <v>992</v>
      </c>
    </row>
    <row r="91" spans="1:3" ht="15">
      <c r="A91" s="79" t="s">
        <v>820</v>
      </c>
      <c r="B91" t="s">
        <v>993</v>
      </c>
      <c r="C91" t="s">
        <v>994</v>
      </c>
    </row>
    <row r="92" spans="1:3" ht="15">
      <c r="A92" s="79" t="s">
        <v>821</v>
      </c>
      <c r="B92" t="s">
        <v>995</v>
      </c>
      <c r="C92" t="s">
        <v>996</v>
      </c>
    </row>
    <row r="93" spans="1:3" ht="15">
      <c r="A93" s="79" t="s">
        <v>822</v>
      </c>
      <c r="B93" t="s">
        <v>997</v>
      </c>
      <c r="C93" t="s">
        <v>998</v>
      </c>
    </row>
    <row r="94" spans="1:3" ht="15">
      <c r="A94" s="79" t="s">
        <v>823</v>
      </c>
      <c r="B94" t="s">
        <v>999</v>
      </c>
      <c r="C94" t="s">
        <v>1000</v>
      </c>
    </row>
    <row r="95" spans="1:3" ht="15">
      <c r="A95" s="79" t="s">
        <v>824</v>
      </c>
      <c r="B95" t="s">
        <v>1001</v>
      </c>
      <c r="C95" t="s">
        <v>1002</v>
      </c>
    </row>
    <row r="96" spans="1:3" ht="15">
      <c r="A96" s="79" t="s">
        <v>825</v>
      </c>
      <c r="B96" t="s">
        <v>1003</v>
      </c>
      <c r="C96" t="s">
        <v>1004</v>
      </c>
    </row>
    <row r="97" spans="1:3" ht="15">
      <c r="A97" s="79" t="s">
        <v>826</v>
      </c>
      <c r="B97" t="s">
        <v>1005</v>
      </c>
      <c r="C97" t="s">
        <v>1006</v>
      </c>
    </row>
    <row r="98" spans="1:3" ht="15">
      <c r="A98" s="79" t="s">
        <v>827</v>
      </c>
      <c r="B98" t="s">
        <v>1007</v>
      </c>
      <c r="C98" t="s">
        <v>1008</v>
      </c>
    </row>
    <row r="99" spans="1:3" ht="15">
      <c r="A99" s="79" t="s">
        <v>828</v>
      </c>
      <c r="B99" t="s">
        <v>1009</v>
      </c>
      <c r="C99" t="s">
        <v>1010</v>
      </c>
    </row>
    <row r="100" spans="1:3" ht="15">
      <c r="A100" s="79" t="s">
        <v>829</v>
      </c>
      <c r="B100" t="s">
        <v>1011</v>
      </c>
      <c r="C100" t="s">
        <v>1012</v>
      </c>
    </row>
    <row r="101" spans="1:3" ht="15">
      <c r="A101" s="79" t="s">
        <v>830</v>
      </c>
      <c r="B101" t="s">
        <v>1013</v>
      </c>
      <c r="C101" t="s">
        <v>1014</v>
      </c>
    </row>
    <row r="102" spans="1:3" ht="15">
      <c r="A102" s="79" t="s">
        <v>831</v>
      </c>
      <c r="B102" t="s">
        <v>1015</v>
      </c>
      <c r="C102" t="s">
        <v>1016</v>
      </c>
    </row>
    <row r="103" spans="1:3" ht="15">
      <c r="A103" s="79" t="s">
        <v>832</v>
      </c>
      <c r="B103" t="s">
        <v>1017</v>
      </c>
      <c r="C103" t="s">
        <v>1018</v>
      </c>
    </row>
    <row r="104" spans="1:3" ht="15">
      <c r="A104" s="79" t="s">
        <v>833</v>
      </c>
      <c r="B104" t="s">
        <v>1019</v>
      </c>
      <c r="C104" t="s">
        <v>1020</v>
      </c>
    </row>
    <row r="105" spans="1:3" ht="15">
      <c r="A105" s="79" t="s">
        <v>834</v>
      </c>
      <c r="B105" t="s">
        <v>1021</v>
      </c>
      <c r="C105" t="s">
        <v>1022</v>
      </c>
    </row>
    <row r="106" spans="1:3" ht="15">
      <c r="A106" s="79" t="s">
        <v>835</v>
      </c>
      <c r="B106" t="s">
        <v>1023</v>
      </c>
      <c r="C106" t="s">
        <v>1024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88"/>
  <sheetViews>
    <sheetView showGridLines="0" view="pageBreakPreview" zoomScale="60" zoomScaleNormal="85" zoomScalePageLayoutView="0" workbookViewId="0" topLeftCell="A37">
      <selection activeCell="L73" sqref="L73"/>
    </sheetView>
  </sheetViews>
  <sheetFormatPr defaultColWidth="9.140625" defaultRowHeight="15"/>
  <cols>
    <col min="1" max="1" width="9.140625" style="336" customWidth="1"/>
    <col min="2" max="2" width="51.421875" style="337" customWidth="1"/>
    <col min="3" max="3" width="41.00390625" style="337" customWidth="1"/>
    <col min="4" max="4" width="13.00390625" style="337" customWidth="1"/>
    <col min="5" max="5" width="18.421875" style="337" customWidth="1"/>
    <col min="6" max="6" width="19.421875" style="338" customWidth="1"/>
    <col min="7" max="10" width="19.421875" style="338" hidden="1" customWidth="1"/>
    <col min="11" max="11" width="45.57421875" style="341" customWidth="1"/>
    <col min="12" max="16384" width="9.140625" style="337" customWidth="1"/>
  </cols>
  <sheetData>
    <row r="1" spans="6:10" ht="15.75">
      <c r="F1" s="340" t="s">
        <v>0</v>
      </c>
      <c r="H1" s="339"/>
      <c r="I1" s="340"/>
      <c r="J1" s="339"/>
    </row>
    <row r="2" spans="6:10" ht="15.75">
      <c r="F2" s="342" t="s">
        <v>758</v>
      </c>
      <c r="H2" s="339"/>
      <c r="I2" s="342"/>
      <c r="J2" s="339"/>
    </row>
    <row r="3" spans="6:10" ht="15.75">
      <c r="F3" s="339" t="s">
        <v>758</v>
      </c>
      <c r="H3" s="339"/>
      <c r="I3" s="339"/>
      <c r="J3" s="339"/>
    </row>
    <row r="4" spans="6:10" ht="15.75">
      <c r="F4" s="343" t="s">
        <v>757</v>
      </c>
      <c r="H4" s="339"/>
      <c r="I4" s="343"/>
      <c r="J4" s="339"/>
    </row>
    <row r="5" spans="6:10" ht="15.75">
      <c r="F5" s="344" t="s">
        <v>759</v>
      </c>
      <c r="H5" s="339"/>
      <c r="I5" s="344"/>
      <c r="J5" s="339"/>
    </row>
    <row r="6" spans="6:10" ht="15.75">
      <c r="F6" s="345" t="s">
        <v>196</v>
      </c>
      <c r="H6" s="337"/>
      <c r="I6" s="345"/>
      <c r="J6" s="344"/>
    </row>
    <row r="8" spans="1:14" ht="20.25" customHeight="1">
      <c r="A8" s="1372" t="s">
        <v>756</v>
      </c>
      <c r="B8" s="1372"/>
      <c r="C8" s="1372"/>
      <c r="D8" s="1372"/>
      <c r="E8" s="1372"/>
      <c r="F8" s="1372"/>
      <c r="G8" s="967"/>
      <c r="H8" s="967"/>
      <c r="I8" s="967"/>
      <c r="J8" s="967"/>
      <c r="K8" s="346"/>
      <c r="L8" s="347"/>
      <c r="M8" s="347"/>
      <c r="N8" s="347"/>
    </row>
    <row r="9" spans="2:14" ht="20.25">
      <c r="B9" s="1377"/>
      <c r="C9" s="1377"/>
      <c r="D9" s="1377"/>
      <c r="E9" s="1377"/>
      <c r="F9" s="1377"/>
      <c r="G9" s="348"/>
      <c r="H9" s="348"/>
      <c r="I9" s="348"/>
      <c r="J9" s="348"/>
      <c r="K9" s="346"/>
      <c r="L9" s="347"/>
      <c r="M9" s="347"/>
      <c r="N9" s="347"/>
    </row>
    <row r="10" spans="1:14" ht="16.5" customHeight="1">
      <c r="A10" s="1373" t="str">
        <f>Титульный!$B$10</f>
        <v>ООО "Дирекция Голицыно-3"</v>
      </c>
      <c r="B10" s="1373"/>
      <c r="C10" s="1373"/>
      <c r="D10" s="1373"/>
      <c r="E10" s="1373"/>
      <c r="F10" s="1373"/>
      <c r="G10" s="967"/>
      <c r="H10" s="967"/>
      <c r="I10" s="967"/>
      <c r="J10" s="967"/>
      <c r="K10" s="346"/>
      <c r="L10" s="347"/>
      <c r="M10" s="347"/>
      <c r="N10" s="347"/>
    </row>
    <row r="11" spans="2:14" ht="20.25">
      <c r="B11" s="1377"/>
      <c r="C11" s="1377"/>
      <c r="D11" s="1377"/>
      <c r="E11" s="1377"/>
      <c r="F11" s="1377"/>
      <c r="G11" s="348"/>
      <c r="H11" s="348"/>
      <c r="I11" s="348"/>
      <c r="J11" s="348"/>
      <c r="K11" s="346"/>
      <c r="L11" s="347"/>
      <c r="M11" s="347"/>
      <c r="N11" s="347"/>
    </row>
    <row r="12" spans="1:14" ht="20.25" customHeight="1">
      <c r="A12" s="1373" t="str">
        <f>IF(Титульный!B11=0,Титульный!B12,IF(Титульный!$B$12=0,Титульный!$B$11,CONCATENATE(Титульный!$B$11,", ",Титульный!$B$12)))</f>
        <v>Наро-Фоминский м.р.</v>
      </c>
      <c r="B12" s="1373"/>
      <c r="C12" s="1373"/>
      <c r="D12" s="1373"/>
      <c r="E12" s="1373"/>
      <c r="F12" s="967"/>
      <c r="G12" s="967"/>
      <c r="H12" s="967"/>
      <c r="I12" s="967"/>
      <c r="J12" s="967"/>
      <c r="K12" s="346"/>
      <c r="L12" s="347"/>
      <c r="M12" s="347"/>
      <c r="N12" s="347"/>
    </row>
    <row r="13" spans="2:14" ht="16.5" customHeight="1">
      <c r="B13" s="348"/>
      <c r="C13" s="348"/>
      <c r="D13" s="348"/>
      <c r="E13" s="348"/>
      <c r="F13" s="348"/>
      <c r="G13" s="348"/>
      <c r="H13" s="348"/>
      <c r="I13" s="348"/>
      <c r="J13" s="348"/>
      <c r="K13" s="346"/>
      <c r="L13" s="347"/>
      <c r="M13" s="347"/>
      <c r="N13" s="347"/>
    </row>
    <row r="14" spans="1:10" ht="18.75" customHeight="1" thickBot="1">
      <c r="A14" s="1374" t="s">
        <v>204</v>
      </c>
      <c r="B14" s="1374"/>
      <c r="C14" s="1374"/>
      <c r="D14" s="1374"/>
      <c r="E14" s="1374"/>
      <c r="F14" s="1374"/>
      <c r="G14" s="967"/>
      <c r="H14" s="967"/>
      <c r="I14" s="967"/>
      <c r="J14" s="967"/>
    </row>
    <row r="15" spans="1:10" s="349" customFormat="1" ht="23.25" customHeight="1">
      <c r="A15" s="1378" t="s">
        <v>205</v>
      </c>
      <c r="B15" s="1379"/>
      <c r="C15" s="955" t="str">
        <f>A10</f>
        <v>ООО "Дирекция Голицыно-3"</v>
      </c>
      <c r="D15" s="960"/>
      <c r="E15" s="960"/>
      <c r="F15" s="960"/>
      <c r="G15" s="960"/>
      <c r="H15" s="960"/>
      <c r="I15" s="960"/>
      <c r="J15" s="960"/>
    </row>
    <row r="16" spans="1:11" ht="15.75" customHeight="1">
      <c r="A16" s="1380" t="s">
        <v>206</v>
      </c>
      <c r="B16" s="1381"/>
      <c r="C16" s="956" t="s">
        <v>1194</v>
      </c>
      <c r="D16" s="964"/>
      <c r="E16" s="964"/>
      <c r="F16" s="964"/>
      <c r="G16" s="964"/>
      <c r="H16" s="964"/>
      <c r="I16" s="964"/>
      <c r="J16" s="964"/>
      <c r="K16" s="337"/>
    </row>
    <row r="17" spans="1:11" ht="15.75" customHeight="1">
      <c r="A17" s="1395" t="s">
        <v>207</v>
      </c>
      <c r="B17" s="1381"/>
      <c r="C17" s="957" t="s">
        <v>208</v>
      </c>
      <c r="D17" s="961"/>
      <c r="E17" s="961"/>
      <c r="F17" s="961"/>
      <c r="G17" s="961"/>
      <c r="H17" s="961"/>
      <c r="I17" s="961"/>
      <c r="J17" s="961"/>
      <c r="K17" s="337"/>
    </row>
    <row r="18" spans="1:11" ht="15.75" customHeight="1">
      <c r="A18" s="1380" t="s">
        <v>206</v>
      </c>
      <c r="B18" s="1381"/>
      <c r="C18" s="958" t="s">
        <v>209</v>
      </c>
      <c r="D18" s="962"/>
      <c r="E18" s="962"/>
      <c r="F18" s="962"/>
      <c r="G18" s="962"/>
      <c r="H18" s="962"/>
      <c r="I18" s="962"/>
      <c r="J18" s="962"/>
      <c r="K18" s="337"/>
    </row>
    <row r="19" spans="1:11" ht="16.5" customHeight="1" thickBot="1">
      <c r="A19" s="1396" t="s">
        <v>210</v>
      </c>
      <c r="B19" s="1397"/>
      <c r="C19" s="959" t="s">
        <v>221</v>
      </c>
      <c r="D19" s="963"/>
      <c r="E19" s="963"/>
      <c r="F19" s="963"/>
      <c r="G19" s="963"/>
      <c r="H19" s="963"/>
      <c r="I19" s="963"/>
      <c r="J19" s="963"/>
      <c r="K19" s="337"/>
    </row>
    <row r="20" spans="2:10" ht="16.5" thickBot="1">
      <c r="B20" s="350"/>
      <c r="C20" s="351"/>
      <c r="D20" s="351"/>
      <c r="E20" s="351"/>
      <c r="F20" s="352"/>
      <c r="G20" s="352"/>
      <c r="H20" s="352"/>
      <c r="I20" s="352"/>
      <c r="J20" s="352"/>
    </row>
    <row r="21" spans="1:10" ht="18.75" customHeight="1" thickBot="1">
      <c r="A21" s="955" t="s">
        <v>211</v>
      </c>
      <c r="B21" s="955"/>
      <c r="C21" s="955"/>
      <c r="D21" s="955"/>
      <c r="E21" s="955"/>
      <c r="F21" s="955"/>
      <c r="G21" s="955"/>
      <c r="H21" s="955"/>
      <c r="I21" s="955"/>
      <c r="J21" s="955"/>
    </row>
    <row r="22" spans="1:10" ht="18" customHeight="1">
      <c r="A22" s="1382" t="s">
        <v>212</v>
      </c>
      <c r="B22" s="1384" t="s">
        <v>213</v>
      </c>
      <c r="C22" s="1385"/>
      <c r="D22" s="1388" t="s">
        <v>198</v>
      </c>
      <c r="E22" s="1390" t="s">
        <v>214</v>
      </c>
      <c r="F22" s="1391"/>
      <c r="G22" s="1391"/>
      <c r="H22" s="1391"/>
      <c r="I22" s="1391"/>
      <c r="J22" s="1392"/>
    </row>
    <row r="23" spans="1:10" ht="33" customHeight="1" thickBot="1">
      <c r="A23" s="1383"/>
      <c r="B23" s="1386"/>
      <c r="C23" s="1387"/>
      <c r="D23" s="1389"/>
      <c r="E23" s="353" t="s">
        <v>12</v>
      </c>
      <c r="F23" s="354" t="s">
        <v>13</v>
      </c>
      <c r="G23" s="355" t="s">
        <v>217</v>
      </c>
      <c r="H23" s="354" t="s">
        <v>461</v>
      </c>
      <c r="I23" s="355" t="s">
        <v>244</v>
      </c>
      <c r="J23" s="354" t="s">
        <v>245</v>
      </c>
    </row>
    <row r="24" spans="1:10" ht="65.25" customHeight="1">
      <c r="A24" s="356">
        <v>1</v>
      </c>
      <c r="B24" s="1393" t="s">
        <v>669</v>
      </c>
      <c r="C24" s="1394"/>
      <c r="D24" s="357"/>
      <c r="E24" s="358">
        <f aca="true" t="shared" si="0" ref="E24:J24">SUM(E25:E29)</f>
        <v>65.2542372881356</v>
      </c>
      <c r="F24" s="359">
        <f t="shared" si="0"/>
        <v>68.47457627118644</v>
      </c>
      <c r="G24" s="360">
        <f t="shared" si="0"/>
        <v>0</v>
      </c>
      <c r="H24" s="359">
        <f t="shared" si="0"/>
        <v>0</v>
      </c>
      <c r="I24" s="360">
        <f t="shared" si="0"/>
        <v>0</v>
      </c>
      <c r="J24" s="359">
        <f t="shared" si="0"/>
        <v>0</v>
      </c>
    </row>
    <row r="25" spans="1:11" s="363" customFormat="1" ht="15.75" customHeight="1">
      <c r="A25" s="877" t="str">
        <f>A$24&amp;"."&amp;ROW(A1)</f>
        <v>1.1</v>
      </c>
      <c r="B25" s="1402" t="str">
        <f>Мероприятия!B12</f>
        <v>Уплотнение соединений, укрепление трубопроводов, смена отдельных участков трубопроводов, фасонных частей</v>
      </c>
      <c r="C25" s="1403"/>
      <c r="D25" s="361" t="s">
        <v>30</v>
      </c>
      <c r="E25" s="249">
        <f>77/1.18</f>
        <v>65.2542372881356</v>
      </c>
      <c r="F25" s="249">
        <f>80.8/1.18</f>
        <v>68.47457627118644</v>
      </c>
      <c r="G25" s="409"/>
      <c r="H25" s="408"/>
      <c r="I25" s="409"/>
      <c r="J25" s="408"/>
      <c r="K25" s="362"/>
    </row>
    <row r="26" spans="1:11" s="363" customFormat="1" ht="15.75" customHeight="1">
      <c r="A26" s="878" t="str">
        <f>A$24&amp;"."&amp;ROW(A2)</f>
        <v>1.2</v>
      </c>
      <c r="B26" s="1402">
        <f>Мероприятия!B13</f>
        <v>0</v>
      </c>
      <c r="C26" s="1403"/>
      <c r="D26" s="361"/>
      <c r="E26" s="249"/>
      <c r="F26" s="408"/>
      <c r="G26" s="409"/>
      <c r="H26" s="408"/>
      <c r="I26" s="409"/>
      <c r="J26" s="408"/>
      <c r="K26" s="362"/>
    </row>
    <row r="27" spans="1:11" s="363" customFormat="1" ht="15.75" customHeight="1">
      <c r="A27" s="878" t="str">
        <f>A$24&amp;"."&amp;ROW(A3)</f>
        <v>1.3</v>
      </c>
      <c r="B27" s="1402">
        <f>Мероприятия!B14</f>
        <v>0</v>
      </c>
      <c r="C27" s="1403"/>
      <c r="D27" s="361"/>
      <c r="E27" s="249"/>
      <c r="F27" s="408"/>
      <c r="G27" s="409"/>
      <c r="H27" s="408"/>
      <c r="I27" s="409"/>
      <c r="J27" s="408"/>
      <c r="K27" s="362"/>
    </row>
    <row r="28" spans="1:11" s="363" customFormat="1" ht="15.75" customHeight="1">
      <c r="A28" s="878" t="str">
        <f>A$24&amp;"."&amp;ROW(A4)</f>
        <v>1.4</v>
      </c>
      <c r="B28" s="1402">
        <f>Мероприятия!B15</f>
        <v>0</v>
      </c>
      <c r="C28" s="1403"/>
      <c r="D28" s="361"/>
      <c r="E28" s="249"/>
      <c r="F28" s="408"/>
      <c r="G28" s="409"/>
      <c r="H28" s="408"/>
      <c r="I28" s="409"/>
      <c r="J28" s="408"/>
      <c r="K28" s="362"/>
    </row>
    <row r="29" spans="1:11" s="363" customFormat="1" ht="15.75" customHeight="1">
      <c r="A29" s="878" t="str">
        <f>A$24&amp;"."&amp;ROW(A5)</f>
        <v>1.5</v>
      </c>
      <c r="B29" s="1402">
        <f>Мероприятия!B16</f>
        <v>0</v>
      </c>
      <c r="C29" s="1403"/>
      <c r="D29" s="361"/>
      <c r="E29" s="407"/>
      <c r="F29" s="408"/>
      <c r="G29" s="409"/>
      <c r="H29" s="408"/>
      <c r="I29" s="409"/>
      <c r="J29" s="408"/>
      <c r="K29" s="362"/>
    </row>
    <row r="30" spans="1:10" ht="23.25" customHeight="1">
      <c r="A30" s="364">
        <v>2</v>
      </c>
      <c r="B30" s="1398" t="s">
        <v>462</v>
      </c>
      <c r="C30" s="1399"/>
      <c r="D30" s="365" t="s">
        <v>754</v>
      </c>
      <c r="E30" s="1375">
        <f>'Расчет тарифов'!O18</f>
        <v>128.85</v>
      </c>
      <c r="F30" s="1400"/>
      <c r="G30" s="1401" t="e">
        <f>'Расчет тарифов'!#REF!</f>
        <v>#REF!</v>
      </c>
      <c r="H30" s="1400"/>
      <c r="I30" s="1401" t="e">
        <f>'Расчет тарифов'!#REF!</f>
        <v>#REF!</v>
      </c>
      <c r="J30" s="1400"/>
    </row>
    <row r="31" spans="1:10" ht="41.25" customHeight="1">
      <c r="A31" s="364">
        <v>3</v>
      </c>
      <c r="B31" s="1398" t="s">
        <v>218</v>
      </c>
      <c r="C31" s="1399"/>
      <c r="D31" s="365" t="s">
        <v>30</v>
      </c>
      <c r="E31" s="366">
        <f>'Расчет тарифов'!M160</f>
        <v>4722.089721671381</v>
      </c>
      <c r="F31" s="367">
        <f>'Расчет тарифов'!O160</f>
        <v>4960.1911046498135</v>
      </c>
      <c r="G31" s="368" t="e">
        <f>'Расчет тарифов'!#REF!</f>
        <v>#REF!</v>
      </c>
      <c r="H31" s="367" t="e">
        <f>'Расчет тарифов'!#REF!</f>
        <v>#REF!</v>
      </c>
      <c r="I31" s="368" t="e">
        <f>'Расчет тарифов'!#REF!</f>
        <v>#REF!</v>
      </c>
      <c r="J31" s="367" t="e">
        <f>'Расчет тарифов'!#REF!</f>
        <v>#REF!</v>
      </c>
    </row>
    <row r="32" spans="1:10" ht="15" customHeight="1">
      <c r="A32" s="369">
        <v>4</v>
      </c>
      <c r="B32" s="1398" t="s">
        <v>219</v>
      </c>
      <c r="C32" s="1399"/>
      <c r="D32" s="370"/>
      <c r="E32" s="1404" t="s">
        <v>220</v>
      </c>
      <c r="F32" s="1405"/>
      <c r="G32" s="1406" t="s">
        <v>221</v>
      </c>
      <c r="H32" s="1405"/>
      <c r="I32" s="1406" t="s">
        <v>246</v>
      </c>
      <c r="J32" s="1405"/>
    </row>
    <row r="33" spans="1:10" ht="39.75" customHeight="1">
      <c r="A33" s="364">
        <v>5</v>
      </c>
      <c r="B33" s="1398" t="s">
        <v>463</v>
      </c>
      <c r="C33" s="1399"/>
      <c r="D33" s="370"/>
      <c r="E33" s="1404"/>
      <c r="F33" s="1405"/>
      <c r="G33" s="1406"/>
      <c r="H33" s="1405"/>
      <c r="I33" s="1406"/>
      <c r="J33" s="1405"/>
    </row>
    <row r="34" spans="1:10" ht="21.75" customHeight="1">
      <c r="A34" s="364" t="s">
        <v>222</v>
      </c>
      <c r="B34" s="1398" t="s">
        <v>464</v>
      </c>
      <c r="C34" s="1399"/>
      <c r="D34" s="370"/>
      <c r="E34" s="1404"/>
      <c r="F34" s="1405"/>
      <c r="G34" s="1406"/>
      <c r="H34" s="1405"/>
      <c r="I34" s="1406"/>
      <c r="J34" s="1405"/>
    </row>
    <row r="35" spans="1:11" ht="36.75" customHeight="1">
      <c r="A35" s="364" t="s">
        <v>223</v>
      </c>
      <c r="B35" s="1398" t="s">
        <v>465</v>
      </c>
      <c r="C35" s="1399"/>
      <c r="D35" s="365" t="s">
        <v>20</v>
      </c>
      <c r="E35" s="1375">
        <f>IF(E36=0,0,E36/E37*100)</f>
        <v>100</v>
      </c>
      <c r="F35" s="1376"/>
      <c r="G35" s="1401">
        <f>IF(G36=0,0,G36/G37*100)</f>
        <v>0</v>
      </c>
      <c r="H35" s="1376"/>
      <c r="I35" s="1401">
        <f>IF(I36=0,0,I36/I37*100)</f>
        <v>0</v>
      </c>
      <c r="J35" s="1376"/>
      <c r="K35" s="371" t="s">
        <v>466</v>
      </c>
    </row>
    <row r="36" spans="1:10" ht="24" customHeight="1">
      <c r="A36" s="364"/>
      <c r="B36" s="1407" t="s">
        <v>467</v>
      </c>
      <c r="C36" s="1408"/>
      <c r="D36" s="365" t="s">
        <v>233</v>
      </c>
      <c r="E36" s="1409">
        <v>66217</v>
      </c>
      <c r="F36" s="1410"/>
      <c r="G36" s="1411"/>
      <c r="H36" s="1410"/>
      <c r="I36" s="1411"/>
      <c r="J36" s="1410"/>
    </row>
    <row r="37" spans="1:10" ht="33.75" customHeight="1">
      <c r="A37" s="364"/>
      <c r="B37" s="1407" t="s">
        <v>468</v>
      </c>
      <c r="C37" s="1408"/>
      <c r="D37" s="365" t="s">
        <v>233</v>
      </c>
      <c r="E37" s="1409">
        <v>66217</v>
      </c>
      <c r="F37" s="1410"/>
      <c r="G37" s="1411"/>
      <c r="H37" s="1410"/>
      <c r="I37" s="1411"/>
      <c r="J37" s="1410"/>
    </row>
    <row r="38" spans="1:11" ht="51.75" customHeight="1">
      <c r="A38" s="364" t="s">
        <v>225</v>
      </c>
      <c r="B38" s="1398" t="s">
        <v>469</v>
      </c>
      <c r="C38" s="1399"/>
      <c r="D38" s="365" t="s">
        <v>20</v>
      </c>
      <c r="E38" s="1375">
        <f>IF(E39=0,0,E39/E40*100)</f>
        <v>0</v>
      </c>
      <c r="F38" s="1376"/>
      <c r="G38" s="1401">
        <f>IF(G39=0,0,G39/G40*100)</f>
        <v>0</v>
      </c>
      <c r="H38" s="1376"/>
      <c r="I38" s="1401">
        <f>IF(I39=0,0,I39/I40*100)</f>
        <v>0</v>
      </c>
      <c r="J38" s="1376"/>
      <c r="K38" s="372" t="s">
        <v>470</v>
      </c>
    </row>
    <row r="39" spans="1:10" ht="33.75" customHeight="1">
      <c r="A39" s="364"/>
      <c r="B39" s="1407" t="s">
        <v>471</v>
      </c>
      <c r="C39" s="1408"/>
      <c r="D39" s="365" t="s">
        <v>224</v>
      </c>
      <c r="E39" s="1409">
        <v>0</v>
      </c>
      <c r="F39" s="1410"/>
      <c r="G39" s="1411"/>
      <c r="H39" s="1410"/>
      <c r="I39" s="1411"/>
      <c r="J39" s="1410"/>
    </row>
    <row r="40" spans="1:10" ht="15.75">
      <c r="A40" s="364"/>
      <c r="B40" s="1398" t="s">
        <v>472</v>
      </c>
      <c r="C40" s="1399"/>
      <c r="D40" s="365" t="s">
        <v>224</v>
      </c>
      <c r="E40" s="1409">
        <v>0</v>
      </c>
      <c r="F40" s="1410"/>
      <c r="G40" s="1411"/>
      <c r="H40" s="1410"/>
      <c r="I40" s="1411"/>
      <c r="J40" s="1410"/>
    </row>
    <row r="41" spans="1:10" ht="21.75" customHeight="1">
      <c r="A41" s="364" t="s">
        <v>226</v>
      </c>
      <c r="B41" s="1398" t="s">
        <v>473</v>
      </c>
      <c r="C41" s="1399"/>
      <c r="D41" s="370"/>
      <c r="E41" s="1404"/>
      <c r="F41" s="1405"/>
      <c r="G41" s="1406"/>
      <c r="H41" s="1405"/>
      <c r="I41" s="1406"/>
      <c r="J41" s="1405"/>
    </row>
    <row r="42" spans="1:11" ht="15.75">
      <c r="A42" s="364" t="s">
        <v>148</v>
      </c>
      <c r="B42" s="1398" t="s">
        <v>474</v>
      </c>
      <c r="C42" s="1399"/>
      <c r="D42" s="365" t="s">
        <v>227</v>
      </c>
      <c r="E42" s="1375">
        <f>IF(E43=0,0,E43/E44)</f>
        <v>0</v>
      </c>
      <c r="F42" s="1376"/>
      <c r="G42" s="1401">
        <f>IF(G43=0,0,G43/G44)</f>
        <v>0</v>
      </c>
      <c r="H42" s="1376"/>
      <c r="I42" s="1401">
        <f>IF(I43=0,0,I43/I44)</f>
        <v>0</v>
      </c>
      <c r="J42" s="1376"/>
      <c r="K42" s="371" t="s">
        <v>228</v>
      </c>
    </row>
    <row r="43" spans="1:10" ht="15.75">
      <c r="A43" s="364"/>
      <c r="B43" s="1407" t="s">
        <v>475</v>
      </c>
      <c r="C43" s="1408"/>
      <c r="D43" s="365" t="s">
        <v>224</v>
      </c>
      <c r="E43" s="1409"/>
      <c r="F43" s="1410"/>
      <c r="G43" s="1411"/>
      <c r="H43" s="1410"/>
      <c r="I43" s="1411"/>
      <c r="J43" s="1410"/>
    </row>
    <row r="44" spans="1:10" ht="18.75" customHeight="1">
      <c r="A44" s="364"/>
      <c r="B44" s="1398" t="s">
        <v>476</v>
      </c>
      <c r="C44" s="1399"/>
      <c r="D44" s="365" t="s">
        <v>229</v>
      </c>
      <c r="E44" s="914">
        <v>7.7698</v>
      </c>
      <c r="F44" s="367">
        <f>E44</f>
        <v>7.7698</v>
      </c>
      <c r="G44" s="914">
        <v>7.4</v>
      </c>
      <c r="H44" s="367">
        <f>G44</f>
        <v>7.4</v>
      </c>
      <c r="I44" s="914">
        <v>7.4</v>
      </c>
      <c r="J44" s="367">
        <f>I44</f>
        <v>7.4</v>
      </c>
    </row>
    <row r="45" spans="1:14" ht="21.75" customHeight="1">
      <c r="A45" s="364" t="s">
        <v>230</v>
      </c>
      <c r="B45" s="1398" t="s">
        <v>231</v>
      </c>
      <c r="C45" s="1399"/>
      <c r="D45" s="370"/>
      <c r="E45" s="1404"/>
      <c r="F45" s="1405"/>
      <c r="G45" s="1406"/>
      <c r="H45" s="1405"/>
      <c r="I45" s="1406"/>
      <c r="J45" s="1405"/>
      <c r="N45" s="338"/>
    </row>
    <row r="46" spans="1:11" s="373" customFormat="1" ht="38.25" customHeight="1">
      <c r="A46" s="369" t="s">
        <v>232</v>
      </c>
      <c r="B46" s="1398" t="s">
        <v>749</v>
      </c>
      <c r="C46" s="1399"/>
      <c r="D46" s="365" t="s">
        <v>477</v>
      </c>
      <c r="E46" s="1375" t="e">
        <f>E47/E48</f>
        <v>#DIV/0!</v>
      </c>
      <c r="F46" s="1376"/>
      <c r="G46" s="1375" t="e">
        <f>G47/G48</f>
        <v>#REF!</v>
      </c>
      <c r="H46" s="1376"/>
      <c r="I46" s="1375" t="e">
        <f>I47/I48</f>
        <v>#REF!</v>
      </c>
      <c r="J46" s="1376"/>
      <c r="K46" s="372" t="s">
        <v>478</v>
      </c>
    </row>
    <row r="47" spans="1:11" s="373" customFormat="1" ht="38.25" customHeight="1">
      <c r="A47" s="369"/>
      <c r="B47" s="1398" t="s">
        <v>748</v>
      </c>
      <c r="C47" s="1399"/>
      <c r="D47" s="365" t="s">
        <v>36</v>
      </c>
      <c r="E47" s="1411">
        <v>0</v>
      </c>
      <c r="F47" s="1456"/>
      <c r="G47" s="1411"/>
      <c r="H47" s="1456"/>
      <c r="I47" s="1411"/>
      <c r="J47" s="1456"/>
      <c r="K47" s="372"/>
    </row>
    <row r="48" spans="1:11" s="373" customFormat="1" ht="38.25" customHeight="1">
      <c r="A48" s="369"/>
      <c r="B48" s="1407" t="s">
        <v>750</v>
      </c>
      <c r="C48" s="1455"/>
      <c r="D48" s="365" t="s">
        <v>754</v>
      </c>
      <c r="E48" s="1401">
        <f>'Расчет тарифов'!O20</f>
        <v>0</v>
      </c>
      <c r="F48" s="1400"/>
      <c r="G48" s="1401" t="e">
        <f>'Расчет тарифов'!#REF!</f>
        <v>#REF!</v>
      </c>
      <c r="H48" s="1400"/>
      <c r="I48" s="1401" t="e">
        <f>'Расчет тарифов'!#REF!</f>
        <v>#REF!</v>
      </c>
      <c r="J48" s="1400"/>
      <c r="K48" s="372"/>
    </row>
    <row r="49" spans="1:11" s="373" customFormat="1" ht="38.25" customHeight="1">
      <c r="A49" s="369" t="s">
        <v>742</v>
      </c>
      <c r="B49" s="1412" t="s">
        <v>751</v>
      </c>
      <c r="C49" s="1413"/>
      <c r="D49" s="365" t="s">
        <v>477</v>
      </c>
      <c r="E49" s="1375">
        <f>E50/E51</f>
        <v>0.8226620258843618</v>
      </c>
      <c r="F49" s="1376"/>
      <c r="G49" s="1375" t="e">
        <f>G50/G51</f>
        <v>#REF!</v>
      </c>
      <c r="H49" s="1376"/>
      <c r="I49" s="1375" t="e">
        <f>I50/I51</f>
        <v>#REF!</v>
      </c>
      <c r="J49" s="1376"/>
      <c r="K49" s="372"/>
    </row>
    <row r="50" spans="1:11" s="373" customFormat="1" ht="34.5" customHeight="1">
      <c r="A50" s="369"/>
      <c r="B50" s="1398" t="s">
        <v>752</v>
      </c>
      <c r="C50" s="1399"/>
      <c r="D50" s="365" t="s">
        <v>634</v>
      </c>
      <c r="E50" s="1409">
        <f>'Расчет тарифов'!M32</f>
        <v>106.00000203520001</v>
      </c>
      <c r="F50" s="1410"/>
      <c r="G50" s="1411"/>
      <c r="H50" s="1410"/>
      <c r="I50" s="1411"/>
      <c r="J50" s="1410"/>
      <c r="K50" s="374"/>
    </row>
    <row r="51" spans="1:11" s="373" customFormat="1" ht="24" customHeight="1" thickBot="1">
      <c r="A51" s="375"/>
      <c r="B51" s="1424" t="s">
        <v>753</v>
      </c>
      <c r="C51" s="1425"/>
      <c r="D51" s="376" t="s">
        <v>754</v>
      </c>
      <c r="E51" s="1426">
        <f>'Расчет тарифов'!O18</f>
        <v>128.85</v>
      </c>
      <c r="F51" s="1417"/>
      <c r="G51" s="1416" t="e">
        <f>'Расчет тарифов'!#REF!</f>
        <v>#REF!</v>
      </c>
      <c r="H51" s="1417"/>
      <c r="I51" s="1416" t="e">
        <f>'Расчет тарифов'!#REF!</f>
        <v>#REF!</v>
      </c>
      <c r="J51" s="1417"/>
      <c r="K51" s="374"/>
    </row>
    <row r="52" spans="1:11" s="373" customFormat="1" ht="24" customHeight="1">
      <c r="A52" s="377"/>
      <c r="B52" s="378"/>
      <c r="C52" s="378"/>
      <c r="D52" s="379"/>
      <c r="E52" s="380"/>
      <c r="F52" s="381"/>
      <c r="G52" s="381"/>
      <c r="H52" s="381"/>
      <c r="I52" s="381"/>
      <c r="J52" s="381"/>
      <c r="K52" s="374"/>
    </row>
    <row r="53" spans="1:10" ht="43.5" customHeight="1" thickBot="1">
      <c r="A53" s="1418" t="s">
        <v>479</v>
      </c>
      <c r="B53" s="1419"/>
      <c r="C53" s="1419"/>
      <c r="D53" s="1419"/>
      <c r="E53" s="1419"/>
      <c r="F53" s="1419"/>
      <c r="G53" s="1419"/>
      <c r="H53" s="1419"/>
      <c r="I53" s="1419"/>
      <c r="J53" s="1420"/>
    </row>
    <row r="54" spans="1:10" ht="67.5" customHeight="1" thickBot="1">
      <c r="A54" s="382" t="s">
        <v>212</v>
      </c>
      <c r="B54" s="1421" t="s">
        <v>213</v>
      </c>
      <c r="C54" s="1422"/>
      <c r="D54" s="383" t="s">
        <v>198</v>
      </c>
      <c r="E54" s="383" t="s">
        <v>247</v>
      </c>
      <c r="F54" s="383" t="s">
        <v>248</v>
      </c>
      <c r="G54" s="1421" t="s">
        <v>249</v>
      </c>
      <c r="H54" s="1423"/>
      <c r="I54" s="1421" t="s">
        <v>250</v>
      </c>
      <c r="J54" s="1423"/>
    </row>
    <row r="55" spans="1:10" ht="23.25" customHeight="1">
      <c r="A55" s="384" t="s">
        <v>234</v>
      </c>
      <c r="B55" s="1412" t="s">
        <v>464</v>
      </c>
      <c r="C55" s="1430"/>
      <c r="D55" s="385"/>
      <c r="E55" s="386"/>
      <c r="F55" s="387"/>
      <c r="G55" s="1431"/>
      <c r="H55" s="1432"/>
      <c r="I55" s="1431"/>
      <c r="J55" s="1432"/>
    </row>
    <row r="56" spans="1:11" ht="23.25" customHeight="1">
      <c r="A56" s="388" t="s">
        <v>15</v>
      </c>
      <c r="B56" s="1398" t="s">
        <v>480</v>
      </c>
      <c r="C56" s="1429"/>
      <c r="D56" s="365" t="s">
        <v>20</v>
      </c>
      <c r="E56" s="137"/>
      <c r="F56" s="389">
        <f>E35</f>
        <v>100</v>
      </c>
      <c r="G56" s="1414"/>
      <c r="H56" s="1415"/>
      <c r="I56" s="1414"/>
      <c r="J56" s="1415"/>
      <c r="K56" s="371" t="s">
        <v>841</v>
      </c>
    </row>
    <row r="57" spans="1:10" ht="21.75" customHeight="1">
      <c r="A57" s="388"/>
      <c r="B57" s="1407" t="s">
        <v>235</v>
      </c>
      <c r="C57" s="1436"/>
      <c r="D57" s="365" t="s">
        <v>20</v>
      </c>
      <c r="E57" s="390" t="s">
        <v>236</v>
      </c>
      <c r="F57" s="389">
        <f>IF(E56=0,0,(F56/E56*100)-100)</f>
        <v>0</v>
      </c>
      <c r="G57" s="1427">
        <f>IF(F56=0,0,(G56/F56*100)-100)</f>
        <v>-100</v>
      </c>
      <c r="H57" s="1428">
        <f>IF(G56=0,0,(H56/G56*100)-100)</f>
        <v>0</v>
      </c>
      <c r="I57" s="1427">
        <f>IF(H56=0,0,(I56/H56*100)-100)</f>
        <v>0</v>
      </c>
      <c r="J57" s="1428">
        <f>IF(I56=0,0,(J56/I56*100)-100)</f>
        <v>0</v>
      </c>
    </row>
    <row r="58" spans="1:11" ht="23.25" customHeight="1">
      <c r="A58" s="388" t="s">
        <v>17</v>
      </c>
      <c r="B58" s="1398" t="s">
        <v>481</v>
      </c>
      <c r="C58" s="1429"/>
      <c r="D58" s="365" t="s">
        <v>20</v>
      </c>
      <c r="E58" s="137"/>
      <c r="F58" s="389">
        <f>E38</f>
        <v>0</v>
      </c>
      <c r="G58" s="1414"/>
      <c r="H58" s="1415"/>
      <c r="I58" s="1414"/>
      <c r="J58" s="1415"/>
      <c r="K58" s="372" t="s">
        <v>842</v>
      </c>
    </row>
    <row r="59" spans="1:10" ht="21.75" customHeight="1">
      <c r="A59" s="388"/>
      <c r="B59" s="1407" t="s">
        <v>235</v>
      </c>
      <c r="C59" s="1436"/>
      <c r="D59" s="365" t="s">
        <v>20</v>
      </c>
      <c r="E59" s="390" t="s">
        <v>236</v>
      </c>
      <c r="F59" s="389">
        <f>IF(E58=0,0,(F58/E58*100)-100)</f>
        <v>0</v>
      </c>
      <c r="G59" s="1427">
        <f>IF(F58=0,0,(G58/F58*100)-100)</f>
        <v>0</v>
      </c>
      <c r="H59" s="1428">
        <f>IF(G58=0,0,(H58/G58*100)-100)</f>
        <v>0</v>
      </c>
      <c r="I59" s="1427">
        <f>IF(H58=0,0,(I58/H58*100)-100)</f>
        <v>0</v>
      </c>
      <c r="J59" s="1428">
        <f>IF(I58=0,0,(J58/I58*100)-100)</f>
        <v>0</v>
      </c>
    </row>
    <row r="60" spans="1:10" ht="23.25" customHeight="1">
      <c r="A60" s="388" t="s">
        <v>237</v>
      </c>
      <c r="B60" s="1398" t="s">
        <v>473</v>
      </c>
      <c r="C60" s="1433"/>
      <c r="D60" s="370"/>
      <c r="E60" s="391"/>
      <c r="F60" s="392"/>
      <c r="G60" s="1434"/>
      <c r="H60" s="1435"/>
      <c r="I60" s="1434"/>
      <c r="J60" s="1435"/>
    </row>
    <row r="61" spans="1:11" ht="23.25" customHeight="1">
      <c r="A61" s="388" t="s">
        <v>29</v>
      </c>
      <c r="B61" s="1398" t="s">
        <v>238</v>
      </c>
      <c r="C61" s="1429"/>
      <c r="D61" s="365" t="s">
        <v>227</v>
      </c>
      <c r="E61" s="137"/>
      <c r="F61" s="389">
        <f>E42</f>
        <v>0</v>
      </c>
      <c r="G61" s="1414"/>
      <c r="H61" s="1415"/>
      <c r="I61" s="1414"/>
      <c r="J61" s="1415"/>
      <c r="K61" s="371" t="s">
        <v>843</v>
      </c>
    </row>
    <row r="62" spans="1:10" ht="21.75" customHeight="1">
      <c r="A62" s="388"/>
      <c r="B62" s="1407" t="s">
        <v>235</v>
      </c>
      <c r="C62" s="1436"/>
      <c r="D62" s="365" t="s">
        <v>20</v>
      </c>
      <c r="E62" s="390" t="s">
        <v>236</v>
      </c>
      <c r="F62" s="389">
        <f>IF(E61=0,0,(F61/E61*100)-100)</f>
        <v>0</v>
      </c>
      <c r="G62" s="1427">
        <f>IF(F61=0,0,(G61/F61*100)-100)</f>
        <v>0</v>
      </c>
      <c r="H62" s="1428">
        <f>IF(G61=0,0,(H61/G61*100)-100)</f>
        <v>0</v>
      </c>
      <c r="I62" s="1427">
        <f>IF(H61=0,0,(I61/H61*100)-100)</f>
        <v>0</v>
      </c>
      <c r="J62" s="1428">
        <f>IF(I61=0,0,(J61/I61*100)-100)</f>
        <v>0</v>
      </c>
    </row>
    <row r="63" spans="1:10" ht="23.25" customHeight="1">
      <c r="A63" s="388" t="s">
        <v>133</v>
      </c>
      <c r="B63" s="1398" t="s">
        <v>231</v>
      </c>
      <c r="C63" s="1433"/>
      <c r="D63" s="370"/>
      <c r="E63" s="391"/>
      <c r="F63" s="392"/>
      <c r="G63" s="1434"/>
      <c r="H63" s="1435"/>
      <c r="I63" s="1434"/>
      <c r="J63" s="1435"/>
    </row>
    <row r="64" spans="1:11" ht="23.25" customHeight="1">
      <c r="A64" s="388" t="s">
        <v>135</v>
      </c>
      <c r="B64" s="1398" t="s">
        <v>239</v>
      </c>
      <c r="C64" s="1429"/>
      <c r="D64" s="365" t="s">
        <v>477</v>
      </c>
      <c r="E64" s="137"/>
      <c r="F64" s="389" t="e">
        <f>E46</f>
        <v>#DIV/0!</v>
      </c>
      <c r="G64" s="1414"/>
      <c r="H64" s="1415"/>
      <c r="I64" s="1414"/>
      <c r="J64" s="1415"/>
      <c r="K64" s="372" t="s">
        <v>844</v>
      </c>
    </row>
    <row r="65" spans="1:10" ht="21.75" customHeight="1" thickBot="1">
      <c r="A65" s="393"/>
      <c r="B65" s="1424" t="s">
        <v>235</v>
      </c>
      <c r="C65" s="1451"/>
      <c r="D65" s="376" t="s">
        <v>20</v>
      </c>
      <c r="E65" s="394" t="s">
        <v>236</v>
      </c>
      <c r="F65" s="395">
        <f>IF(E64=0,0,(F64/E64*100)-100)</f>
        <v>0</v>
      </c>
      <c r="G65" s="1437" t="e">
        <f>IF(F64=0,0,(G64/F64*100)-100)</f>
        <v>#DIV/0!</v>
      </c>
      <c r="H65" s="1438">
        <f>IF(G64=0,0,(H64/G64*100)-100)</f>
        <v>0</v>
      </c>
      <c r="I65" s="1437">
        <f>IF(H64=0,0,(I64/H64*100)-100)</f>
        <v>0</v>
      </c>
      <c r="J65" s="1438">
        <f>IF(I64=0,0,(J64/I64*100)-100)</f>
        <v>0</v>
      </c>
    </row>
    <row r="66" spans="1:10" ht="21.75" customHeight="1">
      <c r="A66" s="396"/>
      <c r="B66" s="378"/>
      <c r="C66" s="397"/>
      <c r="D66" s="379"/>
      <c r="E66" s="398"/>
      <c r="F66" s="399"/>
      <c r="G66" s="399"/>
      <c r="H66" s="399"/>
      <c r="I66" s="399"/>
      <c r="J66" s="399"/>
    </row>
    <row r="67" spans="1:10" ht="24.75" customHeight="1" thickBot="1">
      <c r="A67" s="1418" t="s">
        <v>240</v>
      </c>
      <c r="B67" s="1419"/>
      <c r="C67" s="1419"/>
      <c r="D67" s="1419"/>
      <c r="E67" s="1419"/>
      <c r="F67" s="1420"/>
      <c r="G67" s="352"/>
      <c r="H67" s="352"/>
      <c r="I67" s="352"/>
      <c r="J67" s="352"/>
    </row>
    <row r="68" spans="1:10" ht="40.5" customHeight="1" thickBot="1">
      <c r="A68" s="400" t="s">
        <v>212</v>
      </c>
      <c r="B68" s="1439" t="s">
        <v>213</v>
      </c>
      <c r="C68" s="1440"/>
      <c r="D68" s="401" t="s">
        <v>198</v>
      </c>
      <c r="E68" s="1439" t="s">
        <v>484</v>
      </c>
      <c r="F68" s="1441"/>
      <c r="G68" s="352"/>
      <c r="H68" s="352"/>
      <c r="I68" s="352"/>
      <c r="J68" s="352"/>
    </row>
    <row r="69" spans="1:10" ht="23.25" customHeight="1" thickBot="1">
      <c r="A69" s="402" t="s">
        <v>234</v>
      </c>
      <c r="B69" s="1442" t="s">
        <v>482</v>
      </c>
      <c r="C69" s="1443"/>
      <c r="D69" s="403" t="s">
        <v>30</v>
      </c>
      <c r="E69" s="1444">
        <f>'Расчет тарифов'!H160</f>
        <v>3210.748573817308</v>
      </c>
      <c r="F69" s="1445"/>
      <c r="G69" s="404"/>
      <c r="H69" s="404"/>
      <c r="I69" s="404"/>
      <c r="J69" s="404"/>
    </row>
    <row r="71" spans="1:10" ht="24.75" customHeight="1">
      <c r="A71" s="1452" t="s">
        <v>241</v>
      </c>
      <c r="B71" s="1453"/>
      <c r="C71" s="1453"/>
      <c r="D71" s="1453"/>
      <c r="E71" s="1453"/>
      <c r="F71" s="1454"/>
      <c r="G71" s="352"/>
      <c r="H71" s="352"/>
      <c r="I71" s="352"/>
      <c r="J71" s="352"/>
    </row>
    <row r="72" spans="1:10" ht="23.25" customHeight="1">
      <c r="A72" s="405" t="s">
        <v>234</v>
      </c>
      <c r="B72" s="1446" t="s">
        <v>242</v>
      </c>
      <c r="C72" s="1447"/>
      <c r="D72" s="1448"/>
      <c r="E72" s="1448"/>
      <c r="F72" s="1448"/>
      <c r="G72" s="406"/>
      <c r="H72" s="406"/>
      <c r="I72" s="406"/>
      <c r="J72" s="406"/>
    </row>
    <row r="73" spans="1:10" ht="23.25" customHeight="1">
      <c r="A73" s="405" t="s">
        <v>237</v>
      </c>
      <c r="B73" s="1446" t="s">
        <v>243</v>
      </c>
      <c r="C73" s="1447"/>
      <c r="D73" s="1448"/>
      <c r="E73" s="1448"/>
      <c r="F73" s="1448"/>
      <c r="G73" s="406"/>
      <c r="H73" s="406"/>
      <c r="I73" s="406"/>
      <c r="J73" s="406"/>
    </row>
    <row r="76" spans="2:11" ht="15.75">
      <c r="B76" s="337" t="s">
        <v>637</v>
      </c>
      <c r="D76" s="337" t="s">
        <v>638</v>
      </c>
      <c r="F76" s="337"/>
      <c r="I76" s="341"/>
      <c r="J76" s="337"/>
      <c r="K76" s="337"/>
    </row>
    <row r="77" spans="2:11" ht="15.75">
      <c r="B77" s="895"/>
      <c r="C77" s="895"/>
      <c r="D77" s="895"/>
      <c r="F77" s="337" t="s">
        <v>639</v>
      </c>
      <c r="I77" s="341"/>
      <c r="J77" s="337"/>
      <c r="K77" s="337"/>
    </row>
    <row r="78" spans="2:11" ht="15.75">
      <c r="B78" s="895"/>
      <c r="C78" s="895"/>
      <c r="D78" s="895"/>
      <c r="E78" s="895"/>
      <c r="F78" s="895"/>
      <c r="I78" s="341"/>
      <c r="J78" s="337"/>
      <c r="K78" s="337"/>
    </row>
    <row r="79" spans="2:11" ht="15.75">
      <c r="B79" s="896" t="s">
        <v>191</v>
      </c>
      <c r="C79" s="897"/>
      <c r="D79" s="895"/>
      <c r="E79" s="895"/>
      <c r="F79" s="895"/>
      <c r="I79" s="341"/>
      <c r="J79" s="337"/>
      <c r="K79" s="337"/>
    </row>
    <row r="80" spans="2:11" ht="15.75">
      <c r="B80" s="897"/>
      <c r="C80" s="897"/>
      <c r="D80" s="898" t="s">
        <v>252</v>
      </c>
      <c r="E80" s="899"/>
      <c r="F80" s="899"/>
      <c r="I80" s="341"/>
      <c r="J80" s="337"/>
      <c r="K80" s="337"/>
    </row>
    <row r="81" spans="2:11" ht="15.75">
      <c r="B81" s="897"/>
      <c r="C81" s="897"/>
      <c r="D81" s="900" t="s">
        <v>2</v>
      </c>
      <c r="F81" s="899"/>
      <c r="I81" s="341"/>
      <c r="J81" s="337"/>
      <c r="K81" s="337"/>
    </row>
    <row r="82" spans="2:11" ht="31.5">
      <c r="B82" s="896" t="s">
        <v>193</v>
      </c>
      <c r="C82" s="896"/>
      <c r="D82" s="1449" t="s">
        <v>194</v>
      </c>
      <c r="E82" s="1449"/>
      <c r="F82" s="1449"/>
      <c r="I82" s="341"/>
      <c r="J82" s="337"/>
      <c r="K82" s="337"/>
    </row>
    <row r="83" spans="2:11" ht="15.75">
      <c r="B83" s="901" t="s">
        <v>195</v>
      </c>
      <c r="C83" s="901"/>
      <c r="D83" s="1449"/>
      <c r="E83" s="1449"/>
      <c r="F83" s="1449"/>
      <c r="I83" s="341"/>
      <c r="J83" s="337"/>
      <c r="K83" s="337"/>
    </row>
    <row r="84" spans="2:11" ht="15.75">
      <c r="B84" s="895"/>
      <c r="C84" s="895"/>
      <c r="D84" s="1450" t="s">
        <v>192</v>
      </c>
      <c r="E84" s="1450"/>
      <c r="F84" s="1450"/>
      <c r="I84" s="341"/>
      <c r="J84" s="337"/>
      <c r="K84" s="337"/>
    </row>
    <row r="85" spans="4:11" ht="15.75">
      <c r="D85" s="338"/>
      <c r="E85" s="338"/>
      <c r="I85" s="341"/>
      <c r="J85" s="337"/>
      <c r="K85" s="337"/>
    </row>
    <row r="86" spans="5:11" ht="15.75">
      <c r="E86" s="338"/>
      <c r="J86" s="341"/>
      <c r="K86" s="337"/>
    </row>
    <row r="87" spans="5:11" ht="15.75">
      <c r="E87" s="338"/>
      <c r="J87" s="341"/>
      <c r="K87" s="337"/>
    </row>
    <row r="88" spans="5:11" ht="15.75">
      <c r="E88" s="338"/>
      <c r="J88" s="341"/>
      <c r="K88" s="337"/>
    </row>
  </sheetData>
  <sheetProtection password="CF4E" sheet="1" objects="1" scenarios="1"/>
  <mergeCells count="150">
    <mergeCell ref="B48:C48"/>
    <mergeCell ref="E48:F48"/>
    <mergeCell ref="I48:J48"/>
    <mergeCell ref="G48:H48"/>
    <mergeCell ref="E47:F47"/>
    <mergeCell ref="I47:J47"/>
    <mergeCell ref="G47:H47"/>
    <mergeCell ref="B72:F72"/>
    <mergeCell ref="B63:C63"/>
    <mergeCell ref="B57:C57"/>
    <mergeCell ref="D82:F83"/>
    <mergeCell ref="D84:F84"/>
    <mergeCell ref="B59:C59"/>
    <mergeCell ref="B73:F73"/>
    <mergeCell ref="B65:C65"/>
    <mergeCell ref="A71:F71"/>
    <mergeCell ref="G65:H65"/>
    <mergeCell ref="I65:J65"/>
    <mergeCell ref="A67:F67"/>
    <mergeCell ref="B68:C68"/>
    <mergeCell ref="E68:F68"/>
    <mergeCell ref="B69:C69"/>
    <mergeCell ref="E69:F69"/>
    <mergeCell ref="G63:H63"/>
    <mergeCell ref="I63:J63"/>
    <mergeCell ref="B64:C64"/>
    <mergeCell ref="G64:H64"/>
    <mergeCell ref="I64:J64"/>
    <mergeCell ref="B61:C61"/>
    <mergeCell ref="G61:H61"/>
    <mergeCell ref="I61:J61"/>
    <mergeCell ref="B62:C62"/>
    <mergeCell ref="G62:H62"/>
    <mergeCell ref="I62:J62"/>
    <mergeCell ref="G59:H59"/>
    <mergeCell ref="I59:J59"/>
    <mergeCell ref="B60:C60"/>
    <mergeCell ref="G60:H60"/>
    <mergeCell ref="I60:J60"/>
    <mergeCell ref="G57:H57"/>
    <mergeCell ref="I57:J57"/>
    <mergeCell ref="B58:C58"/>
    <mergeCell ref="G58:H58"/>
    <mergeCell ref="I58:J58"/>
    <mergeCell ref="B55:C55"/>
    <mergeCell ref="G55:H55"/>
    <mergeCell ref="I55:J55"/>
    <mergeCell ref="B56:C56"/>
    <mergeCell ref="G56:H56"/>
    <mergeCell ref="I56:J56"/>
    <mergeCell ref="G51:H51"/>
    <mergeCell ref="I51:J51"/>
    <mergeCell ref="A53:J53"/>
    <mergeCell ref="B54:C54"/>
    <mergeCell ref="G54:H54"/>
    <mergeCell ref="I54:J54"/>
    <mergeCell ref="B51:C51"/>
    <mergeCell ref="E51:F51"/>
    <mergeCell ref="B50:C50"/>
    <mergeCell ref="E50:F50"/>
    <mergeCell ref="G50:H50"/>
    <mergeCell ref="I50:J50"/>
    <mergeCell ref="E46:F46"/>
    <mergeCell ref="B49:C49"/>
    <mergeCell ref="E49:F49"/>
    <mergeCell ref="G49:H49"/>
    <mergeCell ref="B46:C46"/>
    <mergeCell ref="B47:C47"/>
    <mergeCell ref="B45:C45"/>
    <mergeCell ref="E45:F45"/>
    <mergeCell ref="G45:H45"/>
    <mergeCell ref="I45:J45"/>
    <mergeCell ref="B44:C44"/>
    <mergeCell ref="G46:H46"/>
    <mergeCell ref="I46:J46"/>
    <mergeCell ref="B42:C42"/>
    <mergeCell ref="E42:F42"/>
    <mergeCell ref="G42:H42"/>
    <mergeCell ref="I42:J42"/>
    <mergeCell ref="B43:C43"/>
    <mergeCell ref="E43:F43"/>
    <mergeCell ref="G43:H43"/>
    <mergeCell ref="I43:J43"/>
    <mergeCell ref="B40:C40"/>
    <mergeCell ref="E40:F40"/>
    <mergeCell ref="G40:H40"/>
    <mergeCell ref="I40:J40"/>
    <mergeCell ref="B41:C41"/>
    <mergeCell ref="E41:F41"/>
    <mergeCell ref="G41:H41"/>
    <mergeCell ref="I41:J41"/>
    <mergeCell ref="B38:C38"/>
    <mergeCell ref="E38:F38"/>
    <mergeCell ref="G38:H38"/>
    <mergeCell ref="I38:J38"/>
    <mergeCell ref="B39:C39"/>
    <mergeCell ref="E39:F39"/>
    <mergeCell ref="G39:H39"/>
    <mergeCell ref="I39:J39"/>
    <mergeCell ref="B36:C36"/>
    <mergeCell ref="E36:F36"/>
    <mergeCell ref="G36:H36"/>
    <mergeCell ref="I36:J36"/>
    <mergeCell ref="B37:C37"/>
    <mergeCell ref="E37:F37"/>
    <mergeCell ref="G37:H37"/>
    <mergeCell ref="I37:J37"/>
    <mergeCell ref="B34:C34"/>
    <mergeCell ref="E34:F34"/>
    <mergeCell ref="G34:H34"/>
    <mergeCell ref="I34:J34"/>
    <mergeCell ref="B35:C35"/>
    <mergeCell ref="E35:F35"/>
    <mergeCell ref="G35:H35"/>
    <mergeCell ref="I35:J35"/>
    <mergeCell ref="B31:C31"/>
    <mergeCell ref="B32:C32"/>
    <mergeCell ref="E32:F32"/>
    <mergeCell ref="G32:H32"/>
    <mergeCell ref="I32:J32"/>
    <mergeCell ref="B33:C33"/>
    <mergeCell ref="E33:F33"/>
    <mergeCell ref="G33:H33"/>
    <mergeCell ref="I33:J33"/>
    <mergeCell ref="B30:C30"/>
    <mergeCell ref="E30:F30"/>
    <mergeCell ref="G30:H30"/>
    <mergeCell ref="I30:J30"/>
    <mergeCell ref="B25:C25"/>
    <mergeCell ref="B26:C26"/>
    <mergeCell ref="B27:C27"/>
    <mergeCell ref="B28:C28"/>
    <mergeCell ref="B29:C29"/>
    <mergeCell ref="B22:C23"/>
    <mergeCell ref="D22:D23"/>
    <mergeCell ref="E22:J22"/>
    <mergeCell ref="B24:C24"/>
    <mergeCell ref="A17:B17"/>
    <mergeCell ref="A18:B18"/>
    <mergeCell ref="A19:B19"/>
    <mergeCell ref="A8:F8"/>
    <mergeCell ref="A10:F10"/>
    <mergeCell ref="A14:F14"/>
    <mergeCell ref="A12:E12"/>
    <mergeCell ref="I49:J49"/>
    <mergeCell ref="B9:F9"/>
    <mergeCell ref="B11:F11"/>
    <mergeCell ref="A15:B15"/>
    <mergeCell ref="A16:B16"/>
    <mergeCell ref="A22:A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N88"/>
  <sheetViews>
    <sheetView showGridLines="0" view="pageBreakPreview" zoomScale="60" zoomScaleNormal="85" zoomScalePageLayoutView="0" workbookViewId="0" topLeftCell="A25">
      <selection activeCell="I45" sqref="I45:J45"/>
    </sheetView>
  </sheetViews>
  <sheetFormatPr defaultColWidth="9.140625" defaultRowHeight="15"/>
  <cols>
    <col min="1" max="1" width="9.140625" style="336" customWidth="1"/>
    <col min="2" max="2" width="51.421875" style="337" customWidth="1"/>
    <col min="3" max="3" width="41.00390625" style="337" customWidth="1"/>
    <col min="4" max="4" width="13.00390625" style="337" customWidth="1"/>
    <col min="5" max="5" width="18.421875" style="337" customWidth="1"/>
    <col min="6" max="10" width="19.421875" style="338" customWidth="1"/>
    <col min="11" max="11" width="45.57421875" style="341" customWidth="1"/>
    <col min="12" max="16384" width="9.140625" style="337" customWidth="1"/>
  </cols>
  <sheetData>
    <row r="1" spans="6:10" ht="15.75">
      <c r="F1" s="340"/>
      <c r="H1" s="339"/>
      <c r="I1" s="1086" t="s">
        <v>1025</v>
      </c>
      <c r="J1" s="339"/>
    </row>
    <row r="2" spans="6:10" ht="15.75">
      <c r="F2" s="342"/>
      <c r="H2" s="339"/>
      <c r="I2" s="1087" t="s">
        <v>1026</v>
      </c>
      <c r="J2" s="339"/>
    </row>
    <row r="3" spans="6:10" ht="15.75">
      <c r="F3" s="342"/>
      <c r="H3" s="339"/>
      <c r="I3" s="1088" t="s">
        <v>1027</v>
      </c>
      <c r="J3" s="339"/>
    </row>
    <row r="4" spans="6:10" ht="15.75">
      <c r="F4" s="343"/>
      <c r="H4" s="339"/>
      <c r="I4" s="1088" t="s">
        <v>1028</v>
      </c>
      <c r="J4" s="339"/>
    </row>
    <row r="5" spans="6:10" ht="15.75">
      <c r="F5" s="344"/>
      <c r="H5" s="339"/>
      <c r="I5" s="1089" t="s">
        <v>1029</v>
      </c>
      <c r="J5" s="339"/>
    </row>
    <row r="6" spans="6:10" ht="15.75">
      <c r="F6" s="345"/>
      <c r="H6" s="337"/>
      <c r="I6" s="345"/>
      <c r="J6" s="344"/>
    </row>
    <row r="8" spans="1:14" ht="20.25" customHeight="1">
      <c r="A8" s="1372" t="s">
        <v>756</v>
      </c>
      <c r="B8" s="1372"/>
      <c r="C8" s="1372"/>
      <c r="D8" s="1372"/>
      <c r="E8" s="1372"/>
      <c r="F8" s="1372"/>
      <c r="G8" s="967"/>
      <c r="H8" s="967"/>
      <c r="I8" s="967"/>
      <c r="J8" s="967"/>
      <c r="K8" s="346"/>
      <c r="L8" s="347"/>
      <c r="M8" s="347"/>
      <c r="N8" s="347"/>
    </row>
    <row r="9" spans="2:14" ht="20.25">
      <c r="B9" s="1377"/>
      <c r="C9" s="1377"/>
      <c r="D9" s="1377"/>
      <c r="E9" s="1377"/>
      <c r="F9" s="1377"/>
      <c r="G9" s="1069"/>
      <c r="H9" s="1069"/>
      <c r="I9" s="1069"/>
      <c r="J9" s="1069"/>
      <c r="K9" s="346"/>
      <c r="L9" s="347"/>
      <c r="M9" s="347"/>
      <c r="N9" s="347"/>
    </row>
    <row r="10" spans="1:14" ht="16.5" customHeight="1">
      <c r="A10" s="1373" t="str">
        <f>Титульный!$B$10</f>
        <v>ООО "Дирекция Голицыно-3"</v>
      </c>
      <c r="B10" s="1373"/>
      <c r="C10" s="1373"/>
      <c r="D10" s="1373"/>
      <c r="E10" s="1373"/>
      <c r="F10" s="1373"/>
      <c r="G10" s="967"/>
      <c r="H10" s="967"/>
      <c r="I10" s="967"/>
      <c r="J10" s="967"/>
      <c r="K10" s="346"/>
      <c r="L10" s="347"/>
      <c r="M10" s="347"/>
      <c r="N10" s="347"/>
    </row>
    <row r="11" spans="2:14" ht="20.25">
      <c r="B11" s="1377"/>
      <c r="C11" s="1377"/>
      <c r="D11" s="1377"/>
      <c r="E11" s="1377"/>
      <c r="F11" s="1377"/>
      <c r="G11" s="1069"/>
      <c r="H11" s="1069"/>
      <c r="I11" s="1069"/>
      <c r="J11" s="1069"/>
      <c r="K11" s="346"/>
      <c r="L11" s="347"/>
      <c r="M11" s="347"/>
      <c r="N11" s="347"/>
    </row>
    <row r="12" spans="1:14" ht="20.25" customHeight="1">
      <c r="A12" s="1373" t="str">
        <f>IF(Титульный!B11=0,Титульный!B12,IF(Титульный!$B$12=0,Титульный!$B$11,CONCATENATE(Титульный!$B$11,", ",Титульный!$B$12)))</f>
        <v>Наро-Фоминский м.р.</v>
      </c>
      <c r="B12" s="1373"/>
      <c r="C12" s="1373"/>
      <c r="D12" s="1373"/>
      <c r="E12" s="1373"/>
      <c r="F12" s="967"/>
      <c r="G12" s="967"/>
      <c r="H12" s="967"/>
      <c r="I12" s="967"/>
      <c r="J12" s="967"/>
      <c r="K12" s="346"/>
      <c r="L12" s="347"/>
      <c r="M12" s="347"/>
      <c r="N12" s="347"/>
    </row>
    <row r="13" spans="2:14" ht="16.5" customHeight="1">
      <c r="B13" s="1069"/>
      <c r="C13" s="1069"/>
      <c r="D13" s="1069"/>
      <c r="E13" s="1069"/>
      <c r="F13" s="1069"/>
      <c r="G13" s="1069"/>
      <c r="H13" s="1069"/>
      <c r="I13" s="1069"/>
      <c r="J13" s="1069"/>
      <c r="K13" s="346"/>
      <c r="L13" s="347"/>
      <c r="M13" s="347"/>
      <c r="N13" s="347"/>
    </row>
    <row r="14" spans="1:10" ht="18.75" customHeight="1" thickBot="1">
      <c r="A14" s="1374" t="s">
        <v>204</v>
      </c>
      <c r="B14" s="1374"/>
      <c r="C14" s="1374"/>
      <c r="D14" s="1374"/>
      <c r="E14" s="1374"/>
      <c r="F14" s="1374"/>
      <c r="G14" s="967"/>
      <c r="H14" s="967"/>
      <c r="I14" s="967"/>
      <c r="J14" s="967"/>
    </row>
    <row r="15" spans="1:10" s="349" customFormat="1" ht="23.25" customHeight="1">
      <c r="A15" s="1378" t="s">
        <v>205</v>
      </c>
      <c r="B15" s="1379"/>
      <c r="C15" s="955" t="str">
        <f>A10</f>
        <v>ООО "Дирекция Голицыно-3"</v>
      </c>
      <c r="D15" s="960"/>
      <c r="E15" s="960"/>
      <c r="F15" s="960"/>
      <c r="G15" s="960"/>
      <c r="H15" s="960"/>
      <c r="I15" s="960"/>
      <c r="J15" s="960"/>
    </row>
    <row r="16" spans="1:11" ht="15.75" customHeight="1">
      <c r="A16" s="1380" t="s">
        <v>206</v>
      </c>
      <c r="B16" s="1381"/>
      <c r="C16" s="956"/>
      <c r="D16" s="964"/>
      <c r="E16" s="964"/>
      <c r="F16" s="964"/>
      <c r="G16" s="964"/>
      <c r="H16" s="964"/>
      <c r="I16" s="964"/>
      <c r="J16" s="964"/>
      <c r="K16" s="337"/>
    </row>
    <row r="17" spans="1:11" ht="15.75" customHeight="1">
      <c r="A17" s="1395" t="s">
        <v>207</v>
      </c>
      <c r="B17" s="1381"/>
      <c r="C17" s="957" t="s">
        <v>208</v>
      </c>
      <c r="D17" s="961"/>
      <c r="E17" s="961"/>
      <c r="F17" s="961"/>
      <c r="G17" s="961"/>
      <c r="H17" s="961"/>
      <c r="I17" s="961"/>
      <c r="J17" s="961"/>
      <c r="K17" s="337"/>
    </row>
    <row r="18" spans="1:11" ht="15.75" customHeight="1">
      <c r="A18" s="1380" t="s">
        <v>206</v>
      </c>
      <c r="B18" s="1381"/>
      <c r="C18" s="958" t="s">
        <v>209</v>
      </c>
      <c r="D18" s="962"/>
      <c r="E18" s="962"/>
      <c r="F18" s="962"/>
      <c r="G18" s="962"/>
      <c r="H18" s="962"/>
      <c r="I18" s="962"/>
      <c r="J18" s="962"/>
      <c r="K18" s="337"/>
    </row>
    <row r="19" spans="1:11" ht="16.5" customHeight="1" thickBot="1">
      <c r="A19" s="1396" t="s">
        <v>210</v>
      </c>
      <c r="B19" s="1397"/>
      <c r="C19" s="959" t="str">
        <f>IF(Титульный!B5="2016 - 2018","с 01.01.2016 по 31.12.2018","с 01.01.2016 по 31.12.2016")</f>
        <v>с 01.01.2016 по 31.12.2016</v>
      </c>
      <c r="D19" s="963"/>
      <c r="E19" s="963"/>
      <c r="F19" s="963"/>
      <c r="G19" s="963"/>
      <c r="H19" s="963"/>
      <c r="I19" s="963"/>
      <c r="J19" s="963"/>
      <c r="K19" s="337"/>
    </row>
    <row r="20" spans="2:10" ht="16.5" thickBot="1">
      <c r="B20" s="350"/>
      <c r="C20" s="351"/>
      <c r="D20" s="351"/>
      <c r="E20" s="351"/>
      <c r="F20" s="352"/>
      <c r="G20" s="352"/>
      <c r="H20" s="352"/>
      <c r="I20" s="352"/>
      <c r="J20" s="352"/>
    </row>
    <row r="21" spans="1:10" ht="18.75" customHeight="1" thickBot="1">
      <c r="A21" s="955" t="s">
        <v>211</v>
      </c>
      <c r="B21" s="955"/>
      <c r="C21" s="955"/>
      <c r="D21" s="955"/>
      <c r="E21" s="955"/>
      <c r="F21" s="955"/>
      <c r="G21" s="955"/>
      <c r="H21" s="955"/>
      <c r="I21" s="955"/>
      <c r="J21" s="955"/>
    </row>
    <row r="22" spans="1:10" ht="18" customHeight="1">
      <c r="A22" s="1382" t="s">
        <v>212</v>
      </c>
      <c r="B22" s="1384" t="s">
        <v>213</v>
      </c>
      <c r="C22" s="1385"/>
      <c r="D22" s="1388" t="s">
        <v>198</v>
      </c>
      <c r="E22" s="1390" t="s">
        <v>214</v>
      </c>
      <c r="F22" s="1391"/>
      <c r="G22" s="1391"/>
      <c r="H22" s="1391"/>
      <c r="I22" s="1391"/>
      <c r="J22" s="1392"/>
    </row>
    <row r="23" spans="1:10" ht="33" customHeight="1" thickBot="1">
      <c r="A23" s="1383"/>
      <c r="B23" s="1386"/>
      <c r="C23" s="1387"/>
      <c r="D23" s="1389"/>
      <c r="E23" s="353" t="s">
        <v>215</v>
      </c>
      <c r="F23" s="354" t="s">
        <v>216</v>
      </c>
      <c r="G23" s="1070" t="s">
        <v>217</v>
      </c>
      <c r="H23" s="354" t="s">
        <v>461</v>
      </c>
      <c r="I23" s="1070" t="s">
        <v>244</v>
      </c>
      <c r="J23" s="354" t="s">
        <v>245</v>
      </c>
    </row>
    <row r="24" spans="1:10" ht="65.25" customHeight="1">
      <c r="A24" s="356">
        <v>1</v>
      </c>
      <c r="B24" s="1393" t="s">
        <v>669</v>
      </c>
      <c r="C24" s="1394"/>
      <c r="D24" s="357"/>
      <c r="E24" s="358">
        <f aca="true" t="shared" si="0" ref="E24:J24">SUM(E25:E29)</f>
        <v>0</v>
      </c>
      <c r="F24" s="359">
        <f t="shared" si="0"/>
        <v>0</v>
      </c>
      <c r="G24" s="360">
        <f t="shared" si="0"/>
        <v>0</v>
      </c>
      <c r="H24" s="359">
        <f t="shared" si="0"/>
        <v>0</v>
      </c>
      <c r="I24" s="360">
        <f t="shared" si="0"/>
        <v>0</v>
      </c>
      <c r="J24" s="359">
        <f t="shared" si="0"/>
        <v>0</v>
      </c>
    </row>
    <row r="25" spans="1:11" s="363" customFormat="1" ht="15.75" customHeight="1">
      <c r="A25" s="877" t="str">
        <f>A$24&amp;"."&amp;ROW(A1)</f>
        <v>1.1</v>
      </c>
      <c r="B25" s="1402" t="str">
        <f>Мероприятия!B12</f>
        <v>Уплотнение соединений, укрепление трубопроводов, смена отдельных участков трубопроводов, фасонных частей</v>
      </c>
      <c r="C25" s="1403"/>
      <c r="D25" s="361" t="s">
        <v>30</v>
      </c>
      <c r="E25" s="407"/>
      <c r="F25" s="408"/>
      <c r="G25" s="409"/>
      <c r="H25" s="408"/>
      <c r="I25" s="409"/>
      <c r="J25" s="408"/>
      <c r="K25" s="362"/>
    </row>
    <row r="26" spans="1:11" s="363" customFormat="1" ht="15.75" customHeight="1">
      <c r="A26" s="878" t="str">
        <f>A$24&amp;"."&amp;ROW(A2)</f>
        <v>1.2</v>
      </c>
      <c r="B26" s="1402">
        <f>Мероприятия!B13</f>
        <v>0</v>
      </c>
      <c r="C26" s="1403"/>
      <c r="D26" s="361"/>
      <c r="E26" s="407"/>
      <c r="F26" s="408"/>
      <c r="G26" s="409"/>
      <c r="H26" s="408"/>
      <c r="I26" s="409"/>
      <c r="J26" s="408"/>
      <c r="K26" s="362"/>
    </row>
    <row r="27" spans="1:11" s="363" customFormat="1" ht="15.75" customHeight="1">
      <c r="A27" s="878" t="str">
        <f>A$24&amp;"."&amp;ROW(A3)</f>
        <v>1.3</v>
      </c>
      <c r="B27" s="1402">
        <f>Мероприятия!B14</f>
        <v>0</v>
      </c>
      <c r="C27" s="1403"/>
      <c r="D27" s="361"/>
      <c r="E27" s="407"/>
      <c r="F27" s="408"/>
      <c r="G27" s="409"/>
      <c r="H27" s="408"/>
      <c r="I27" s="409"/>
      <c r="J27" s="408"/>
      <c r="K27" s="362"/>
    </row>
    <row r="28" spans="1:11" s="363" customFormat="1" ht="15.75" customHeight="1">
      <c r="A28" s="878" t="str">
        <f>A$24&amp;"."&amp;ROW(A4)</f>
        <v>1.4</v>
      </c>
      <c r="B28" s="1402">
        <f>Мероприятия!B15</f>
        <v>0</v>
      </c>
      <c r="C28" s="1403"/>
      <c r="D28" s="361"/>
      <c r="E28" s="407"/>
      <c r="F28" s="408"/>
      <c r="G28" s="409"/>
      <c r="H28" s="408"/>
      <c r="I28" s="409"/>
      <c r="J28" s="408"/>
      <c r="K28" s="362"/>
    </row>
    <row r="29" spans="1:11" s="363" customFormat="1" ht="15.75" customHeight="1">
      <c r="A29" s="878" t="str">
        <f>A$24&amp;"."&amp;ROW(A5)</f>
        <v>1.5</v>
      </c>
      <c r="B29" s="1402">
        <f>Мероприятия!B16</f>
        <v>0</v>
      </c>
      <c r="C29" s="1403"/>
      <c r="D29" s="361"/>
      <c r="E29" s="407"/>
      <c r="F29" s="408"/>
      <c r="G29" s="409"/>
      <c r="H29" s="408"/>
      <c r="I29" s="409"/>
      <c r="J29" s="408"/>
      <c r="K29" s="362"/>
    </row>
    <row r="30" spans="1:10" ht="23.25" customHeight="1">
      <c r="A30" s="364">
        <v>2</v>
      </c>
      <c r="B30" s="1398" t="s">
        <v>462</v>
      </c>
      <c r="C30" s="1399"/>
      <c r="D30" s="365" t="s">
        <v>754</v>
      </c>
      <c r="E30" s="1375">
        <f>'Расчет тарифов'!O18</f>
        <v>128.85</v>
      </c>
      <c r="F30" s="1400"/>
      <c r="G30" s="1401" t="e">
        <f>'Расчет тарифов'!#REF!</f>
        <v>#REF!</v>
      </c>
      <c r="H30" s="1400"/>
      <c r="I30" s="1401" t="e">
        <f>'Расчет тарифов'!#REF!</f>
        <v>#REF!</v>
      </c>
      <c r="J30" s="1400"/>
    </row>
    <row r="31" spans="1:10" ht="41.25" customHeight="1">
      <c r="A31" s="364">
        <v>3</v>
      </c>
      <c r="B31" s="1398" t="s">
        <v>218</v>
      </c>
      <c r="C31" s="1399"/>
      <c r="D31" s="365" t="s">
        <v>30</v>
      </c>
      <c r="E31" s="366">
        <f>'Расчет тарифов'!P160</f>
        <v>4550.75798</v>
      </c>
      <c r="F31" s="367" t="e">
        <f>'Расчет тарифов'!R160</f>
        <v>#REF!</v>
      </c>
      <c r="G31" s="368" t="e">
        <f>'Расчет тарифов'!#REF!</f>
        <v>#REF!</v>
      </c>
      <c r="H31" s="367" t="e">
        <f>'Расчет тарифов'!#REF!</f>
        <v>#REF!</v>
      </c>
      <c r="I31" s="368">
        <f>'Расчет тарифов'!M160</f>
        <v>4722.089721671381</v>
      </c>
      <c r="J31" s="367">
        <f>'Расчет тарифов'!N160</f>
        <v>0</v>
      </c>
    </row>
    <row r="32" spans="1:10" ht="15" customHeight="1">
      <c r="A32" s="369">
        <v>4</v>
      </c>
      <c r="B32" s="1398" t="s">
        <v>219</v>
      </c>
      <c r="C32" s="1399"/>
      <c r="D32" s="370"/>
      <c r="E32" s="1404" t="s">
        <v>220</v>
      </c>
      <c r="F32" s="1405"/>
      <c r="G32" s="1406" t="s">
        <v>221</v>
      </c>
      <c r="H32" s="1405"/>
      <c r="I32" s="1406" t="s">
        <v>246</v>
      </c>
      <c r="J32" s="1405"/>
    </row>
    <row r="33" spans="1:10" ht="39.75" customHeight="1">
      <c r="A33" s="364">
        <v>5</v>
      </c>
      <c r="B33" s="1398" t="s">
        <v>463</v>
      </c>
      <c r="C33" s="1399"/>
      <c r="D33" s="370"/>
      <c r="E33" s="1404"/>
      <c r="F33" s="1405"/>
      <c r="G33" s="1406"/>
      <c r="H33" s="1405"/>
      <c r="I33" s="1406"/>
      <c r="J33" s="1405"/>
    </row>
    <row r="34" spans="1:10" ht="21.75" customHeight="1">
      <c r="A34" s="364" t="s">
        <v>222</v>
      </c>
      <c r="B34" s="1398" t="s">
        <v>464</v>
      </c>
      <c r="C34" s="1399"/>
      <c r="D34" s="370"/>
      <c r="E34" s="1404"/>
      <c r="F34" s="1405"/>
      <c r="G34" s="1406"/>
      <c r="H34" s="1405"/>
      <c r="I34" s="1406"/>
      <c r="J34" s="1405"/>
    </row>
    <row r="35" spans="1:11" ht="36.75" customHeight="1">
      <c r="A35" s="364" t="s">
        <v>223</v>
      </c>
      <c r="B35" s="1398" t="s">
        <v>465</v>
      </c>
      <c r="C35" s="1399"/>
      <c r="D35" s="365" t="s">
        <v>20</v>
      </c>
      <c r="E35" s="1375">
        <f>IF(E36=0,0,E36/E37*100)</f>
        <v>0</v>
      </c>
      <c r="F35" s="1376"/>
      <c r="G35" s="1401">
        <f>IF(G36=0,0,G36/G37*100)</f>
        <v>0</v>
      </c>
      <c r="H35" s="1376"/>
      <c r="I35" s="1401">
        <f>IF(I36=0,0,I36/I37*100)</f>
        <v>0</v>
      </c>
      <c r="J35" s="1376"/>
      <c r="K35" s="371" t="s">
        <v>466</v>
      </c>
    </row>
    <row r="36" spans="1:10" ht="24" customHeight="1">
      <c r="A36" s="364"/>
      <c r="B36" s="1407" t="s">
        <v>467</v>
      </c>
      <c r="C36" s="1408"/>
      <c r="D36" s="365" t="s">
        <v>233</v>
      </c>
      <c r="E36" s="1409"/>
      <c r="F36" s="1410"/>
      <c r="G36" s="1411"/>
      <c r="H36" s="1410"/>
      <c r="I36" s="1411"/>
      <c r="J36" s="1410"/>
    </row>
    <row r="37" spans="1:10" ht="33.75" customHeight="1">
      <c r="A37" s="364"/>
      <c r="B37" s="1407" t="s">
        <v>468</v>
      </c>
      <c r="C37" s="1408"/>
      <c r="D37" s="365" t="s">
        <v>233</v>
      </c>
      <c r="E37" s="1409"/>
      <c r="F37" s="1410"/>
      <c r="G37" s="1411"/>
      <c r="H37" s="1410"/>
      <c r="I37" s="1411"/>
      <c r="J37" s="1410"/>
    </row>
    <row r="38" spans="1:11" ht="51.75" customHeight="1">
      <c r="A38" s="364" t="s">
        <v>225</v>
      </c>
      <c r="B38" s="1398" t="s">
        <v>469</v>
      </c>
      <c r="C38" s="1399"/>
      <c r="D38" s="365" t="s">
        <v>20</v>
      </c>
      <c r="E38" s="1375">
        <f>IF(E39=0,0,E39/E40*100)</f>
        <v>0</v>
      </c>
      <c r="F38" s="1376"/>
      <c r="G38" s="1401">
        <f>IF(G39=0,0,G39/G40*100)</f>
        <v>0</v>
      </c>
      <c r="H38" s="1376"/>
      <c r="I38" s="1401">
        <f>IF(I39=0,0,I39/I40*100)</f>
        <v>0</v>
      </c>
      <c r="J38" s="1376"/>
      <c r="K38" s="372" t="s">
        <v>470</v>
      </c>
    </row>
    <row r="39" spans="1:10" ht="33.75" customHeight="1">
      <c r="A39" s="364"/>
      <c r="B39" s="1407" t="s">
        <v>471</v>
      </c>
      <c r="C39" s="1408"/>
      <c r="D39" s="365" t="s">
        <v>224</v>
      </c>
      <c r="E39" s="1409"/>
      <c r="F39" s="1410"/>
      <c r="G39" s="1411"/>
      <c r="H39" s="1410"/>
      <c r="I39" s="1411"/>
      <c r="J39" s="1410"/>
    </row>
    <row r="40" spans="1:10" ht="15.75">
      <c r="A40" s="364"/>
      <c r="B40" s="1398" t="s">
        <v>472</v>
      </c>
      <c r="C40" s="1399"/>
      <c r="D40" s="365" t="s">
        <v>224</v>
      </c>
      <c r="E40" s="1409"/>
      <c r="F40" s="1410"/>
      <c r="G40" s="1411"/>
      <c r="H40" s="1410"/>
      <c r="I40" s="1411"/>
      <c r="J40" s="1410"/>
    </row>
    <row r="41" spans="1:10" ht="21.75" customHeight="1">
      <c r="A41" s="364" t="s">
        <v>226</v>
      </c>
      <c r="B41" s="1398" t="s">
        <v>473</v>
      </c>
      <c r="C41" s="1399"/>
      <c r="D41" s="370"/>
      <c r="E41" s="1404"/>
      <c r="F41" s="1405"/>
      <c r="G41" s="1406"/>
      <c r="H41" s="1405"/>
      <c r="I41" s="1406"/>
      <c r="J41" s="1405"/>
    </row>
    <row r="42" spans="1:11" ht="15.75">
      <c r="A42" s="364" t="s">
        <v>148</v>
      </c>
      <c r="B42" s="1398" t="s">
        <v>474</v>
      </c>
      <c r="C42" s="1399"/>
      <c r="D42" s="365" t="s">
        <v>227</v>
      </c>
      <c r="E42" s="1375">
        <f>IF(E43=0,0,E43/E44)</f>
        <v>0</v>
      </c>
      <c r="F42" s="1376"/>
      <c r="G42" s="1401">
        <f>IF(G43=0,0,G43/G44)</f>
        <v>0</v>
      </c>
      <c r="H42" s="1376"/>
      <c r="I42" s="1401">
        <f>IF(I43=0,0,I43/I44)</f>
        <v>0</v>
      </c>
      <c r="J42" s="1376"/>
      <c r="K42" s="371" t="s">
        <v>228</v>
      </c>
    </row>
    <row r="43" spans="1:10" ht="15.75">
      <c r="A43" s="364"/>
      <c r="B43" s="1407" t="s">
        <v>475</v>
      </c>
      <c r="C43" s="1408"/>
      <c r="D43" s="365" t="s">
        <v>224</v>
      </c>
      <c r="E43" s="1409"/>
      <c r="F43" s="1410"/>
      <c r="G43" s="1411"/>
      <c r="H43" s="1410"/>
      <c r="I43" s="1411"/>
      <c r="J43" s="1410"/>
    </row>
    <row r="44" spans="1:10" ht="18.75" customHeight="1">
      <c r="A44" s="364"/>
      <c r="B44" s="1398" t="s">
        <v>476</v>
      </c>
      <c r="C44" s="1399"/>
      <c r="D44" s="365" t="s">
        <v>229</v>
      </c>
      <c r="E44" s="1071">
        <v>7.4</v>
      </c>
      <c r="F44" s="367">
        <f>E44</f>
        <v>7.4</v>
      </c>
      <c r="G44" s="1071">
        <v>7.4</v>
      </c>
      <c r="H44" s="367">
        <f>G44</f>
        <v>7.4</v>
      </c>
      <c r="I44" s="1071">
        <v>7.4</v>
      </c>
      <c r="J44" s="367">
        <f>I44</f>
        <v>7.4</v>
      </c>
    </row>
    <row r="45" spans="1:14" ht="21.75" customHeight="1">
      <c r="A45" s="364" t="s">
        <v>230</v>
      </c>
      <c r="B45" s="1398" t="s">
        <v>231</v>
      </c>
      <c r="C45" s="1399"/>
      <c r="D45" s="370"/>
      <c r="E45" s="1404"/>
      <c r="F45" s="1405"/>
      <c r="G45" s="1406"/>
      <c r="H45" s="1405"/>
      <c r="I45" s="1406"/>
      <c r="J45" s="1405"/>
      <c r="N45" s="338"/>
    </row>
    <row r="46" spans="1:11" s="373" customFormat="1" ht="38.25" customHeight="1">
      <c r="A46" s="369" t="s">
        <v>232</v>
      </c>
      <c r="B46" s="1398" t="s">
        <v>749</v>
      </c>
      <c r="C46" s="1399"/>
      <c r="D46" s="365" t="s">
        <v>477</v>
      </c>
      <c r="E46" s="1375" t="e">
        <f>E47/E48</f>
        <v>#DIV/0!</v>
      </c>
      <c r="F46" s="1376"/>
      <c r="G46" s="1375" t="e">
        <f>G47/G48</f>
        <v>#REF!</v>
      </c>
      <c r="H46" s="1376"/>
      <c r="I46" s="1375" t="e">
        <f>I47/I48</f>
        <v>#REF!</v>
      </c>
      <c r="J46" s="1376"/>
      <c r="K46" s="372" t="s">
        <v>478</v>
      </c>
    </row>
    <row r="47" spans="1:11" s="373" customFormat="1" ht="38.25" customHeight="1">
      <c r="A47" s="369"/>
      <c r="B47" s="1398" t="s">
        <v>748</v>
      </c>
      <c r="C47" s="1399"/>
      <c r="D47" s="365" t="s">
        <v>36</v>
      </c>
      <c r="E47" s="1411"/>
      <c r="F47" s="1456"/>
      <c r="G47" s="1411"/>
      <c r="H47" s="1456"/>
      <c r="I47" s="1411"/>
      <c r="J47" s="1456"/>
      <c r="K47" s="372"/>
    </row>
    <row r="48" spans="1:11" s="373" customFormat="1" ht="38.25" customHeight="1">
      <c r="A48" s="369"/>
      <c r="B48" s="1407" t="s">
        <v>750</v>
      </c>
      <c r="C48" s="1455"/>
      <c r="D48" s="365" t="s">
        <v>754</v>
      </c>
      <c r="E48" s="1401">
        <f>'Расчет тарифов'!O20</f>
        <v>0</v>
      </c>
      <c r="F48" s="1400"/>
      <c r="G48" s="1401" t="e">
        <f>'Расчет тарифов'!#REF!</f>
        <v>#REF!</v>
      </c>
      <c r="H48" s="1400"/>
      <c r="I48" s="1401" t="e">
        <f>'Расчет тарифов'!#REF!</f>
        <v>#REF!</v>
      </c>
      <c r="J48" s="1400"/>
      <c r="K48" s="372"/>
    </row>
    <row r="49" spans="1:11" s="373" customFormat="1" ht="38.25" customHeight="1">
      <c r="A49" s="369" t="s">
        <v>742</v>
      </c>
      <c r="B49" s="1412" t="s">
        <v>751</v>
      </c>
      <c r="C49" s="1413"/>
      <c r="D49" s="365" t="s">
        <v>477</v>
      </c>
      <c r="E49" s="1375">
        <f>E50/E51</f>
        <v>0</v>
      </c>
      <c r="F49" s="1376"/>
      <c r="G49" s="1375" t="e">
        <f>G50/G51</f>
        <v>#REF!</v>
      </c>
      <c r="H49" s="1376"/>
      <c r="I49" s="1375" t="e">
        <f>I50/I51</f>
        <v>#REF!</v>
      </c>
      <c r="J49" s="1376"/>
      <c r="K49" s="372"/>
    </row>
    <row r="50" spans="1:11" s="373" customFormat="1" ht="34.5" customHeight="1">
      <c r="A50" s="369"/>
      <c r="B50" s="1398" t="s">
        <v>752</v>
      </c>
      <c r="C50" s="1399"/>
      <c r="D50" s="365" t="s">
        <v>634</v>
      </c>
      <c r="E50" s="1409"/>
      <c r="F50" s="1410"/>
      <c r="G50" s="1411"/>
      <c r="H50" s="1410"/>
      <c r="I50" s="1411"/>
      <c r="J50" s="1410"/>
      <c r="K50" s="374"/>
    </row>
    <row r="51" spans="1:11" s="373" customFormat="1" ht="24" customHeight="1" thickBot="1">
      <c r="A51" s="375"/>
      <c r="B51" s="1424" t="s">
        <v>753</v>
      </c>
      <c r="C51" s="1425"/>
      <c r="D51" s="376" t="s">
        <v>754</v>
      </c>
      <c r="E51" s="1426">
        <f>'Расчет тарифов'!O18</f>
        <v>128.85</v>
      </c>
      <c r="F51" s="1417"/>
      <c r="G51" s="1416" t="e">
        <f>'Расчет тарифов'!#REF!</f>
        <v>#REF!</v>
      </c>
      <c r="H51" s="1417"/>
      <c r="I51" s="1416" t="e">
        <f>'Расчет тарифов'!#REF!</f>
        <v>#REF!</v>
      </c>
      <c r="J51" s="1417"/>
      <c r="K51" s="374"/>
    </row>
    <row r="52" spans="1:11" s="373" customFormat="1" ht="24" customHeight="1">
      <c r="A52" s="377"/>
      <c r="B52" s="378"/>
      <c r="C52" s="378"/>
      <c r="D52" s="379"/>
      <c r="E52" s="380"/>
      <c r="F52" s="381"/>
      <c r="G52" s="381"/>
      <c r="H52" s="381"/>
      <c r="I52" s="381"/>
      <c r="J52" s="381"/>
      <c r="K52" s="374"/>
    </row>
    <row r="53" spans="1:10" ht="43.5" customHeight="1" thickBot="1">
      <c r="A53" s="1418" t="s">
        <v>479</v>
      </c>
      <c r="B53" s="1419"/>
      <c r="C53" s="1419"/>
      <c r="D53" s="1419"/>
      <c r="E53" s="1419"/>
      <c r="F53" s="1419"/>
      <c r="G53" s="1419"/>
      <c r="H53" s="1419"/>
      <c r="I53" s="1419"/>
      <c r="J53" s="1420"/>
    </row>
    <row r="54" spans="1:10" ht="67.5" customHeight="1" thickBot="1">
      <c r="A54" s="382" t="s">
        <v>212</v>
      </c>
      <c r="B54" s="1421" t="s">
        <v>213</v>
      </c>
      <c r="C54" s="1422"/>
      <c r="D54" s="383" t="s">
        <v>198</v>
      </c>
      <c r="E54" s="383" t="s">
        <v>247</v>
      </c>
      <c r="F54" s="383" t="s">
        <v>248</v>
      </c>
      <c r="G54" s="1421" t="s">
        <v>249</v>
      </c>
      <c r="H54" s="1423"/>
      <c r="I54" s="1421" t="s">
        <v>250</v>
      </c>
      <c r="J54" s="1423"/>
    </row>
    <row r="55" spans="1:10" ht="23.25" customHeight="1">
      <c r="A55" s="384" t="s">
        <v>234</v>
      </c>
      <c r="B55" s="1412" t="s">
        <v>464</v>
      </c>
      <c r="C55" s="1430"/>
      <c r="D55" s="385"/>
      <c r="E55" s="386"/>
      <c r="F55" s="387"/>
      <c r="G55" s="1431"/>
      <c r="H55" s="1432"/>
      <c r="I55" s="1431"/>
      <c r="J55" s="1432"/>
    </row>
    <row r="56" spans="1:11" ht="23.25" customHeight="1">
      <c r="A56" s="388" t="s">
        <v>15</v>
      </c>
      <c r="B56" s="1398" t="s">
        <v>480</v>
      </c>
      <c r="C56" s="1429"/>
      <c r="D56" s="365" t="s">
        <v>20</v>
      </c>
      <c r="E56" s="137"/>
      <c r="F56" s="389">
        <f>E35</f>
        <v>0</v>
      </c>
      <c r="G56" s="1414"/>
      <c r="H56" s="1415"/>
      <c r="I56" s="1414"/>
      <c r="J56" s="1415"/>
      <c r="K56" s="371" t="s">
        <v>841</v>
      </c>
    </row>
    <row r="57" spans="1:10" ht="21.75" customHeight="1">
      <c r="A57" s="388"/>
      <c r="B57" s="1407" t="s">
        <v>235</v>
      </c>
      <c r="C57" s="1436"/>
      <c r="D57" s="365" t="s">
        <v>20</v>
      </c>
      <c r="E57" s="390" t="s">
        <v>236</v>
      </c>
      <c r="F57" s="389">
        <f>IF(E56=0,0,(F56/E56*100)-100)</f>
        <v>0</v>
      </c>
      <c r="G57" s="1427">
        <f>IF(F56=0,0,(G56/F56*100)-100)</f>
        <v>0</v>
      </c>
      <c r="H57" s="1428">
        <f>IF(G56=0,0,(H56/G56*100)-100)</f>
        <v>0</v>
      </c>
      <c r="I57" s="1427">
        <f>IF(H56=0,0,(I56/H56*100)-100)</f>
        <v>0</v>
      </c>
      <c r="J57" s="1428">
        <f>IF(I56=0,0,(J56/I56*100)-100)</f>
        <v>0</v>
      </c>
    </row>
    <row r="58" spans="1:11" ht="23.25" customHeight="1">
      <c r="A58" s="388" t="s">
        <v>17</v>
      </c>
      <c r="B58" s="1398" t="s">
        <v>481</v>
      </c>
      <c r="C58" s="1429"/>
      <c r="D58" s="365" t="s">
        <v>20</v>
      </c>
      <c r="E58" s="137"/>
      <c r="F58" s="389">
        <f>E38</f>
        <v>0</v>
      </c>
      <c r="G58" s="1414"/>
      <c r="H58" s="1415"/>
      <c r="I58" s="1414"/>
      <c r="J58" s="1415"/>
      <c r="K58" s="372" t="s">
        <v>842</v>
      </c>
    </row>
    <row r="59" spans="1:10" ht="21.75" customHeight="1">
      <c r="A59" s="388"/>
      <c r="B59" s="1407" t="s">
        <v>235</v>
      </c>
      <c r="C59" s="1436"/>
      <c r="D59" s="365" t="s">
        <v>20</v>
      </c>
      <c r="E59" s="390" t="s">
        <v>236</v>
      </c>
      <c r="F59" s="389">
        <f>IF(E58=0,0,(F58/E58*100)-100)</f>
        <v>0</v>
      </c>
      <c r="G59" s="1427">
        <f>IF(F58=0,0,(G58/F58*100)-100)</f>
        <v>0</v>
      </c>
      <c r="H59" s="1428">
        <f>IF(G58=0,0,(H58/G58*100)-100)</f>
        <v>0</v>
      </c>
      <c r="I59" s="1427">
        <f>IF(H58=0,0,(I58/H58*100)-100)</f>
        <v>0</v>
      </c>
      <c r="J59" s="1428">
        <f>IF(I58=0,0,(J58/I58*100)-100)</f>
        <v>0</v>
      </c>
    </row>
    <row r="60" spans="1:10" ht="23.25" customHeight="1">
      <c r="A60" s="388" t="s">
        <v>237</v>
      </c>
      <c r="B60" s="1398" t="s">
        <v>473</v>
      </c>
      <c r="C60" s="1433"/>
      <c r="D60" s="370"/>
      <c r="E60" s="391"/>
      <c r="F60" s="392"/>
      <c r="G60" s="1434"/>
      <c r="H60" s="1435"/>
      <c r="I60" s="1434"/>
      <c r="J60" s="1435"/>
    </row>
    <row r="61" spans="1:11" ht="23.25" customHeight="1">
      <c r="A61" s="388" t="s">
        <v>29</v>
      </c>
      <c r="B61" s="1398" t="s">
        <v>238</v>
      </c>
      <c r="C61" s="1429"/>
      <c r="D61" s="365" t="s">
        <v>227</v>
      </c>
      <c r="E61" s="137"/>
      <c r="F61" s="389">
        <f>E42</f>
        <v>0</v>
      </c>
      <c r="G61" s="1414"/>
      <c r="H61" s="1415"/>
      <c r="I61" s="1414"/>
      <c r="J61" s="1415"/>
      <c r="K61" s="371" t="s">
        <v>843</v>
      </c>
    </row>
    <row r="62" spans="1:10" ht="21.75" customHeight="1">
      <c r="A62" s="388"/>
      <c r="B62" s="1407" t="s">
        <v>235</v>
      </c>
      <c r="C62" s="1436"/>
      <c r="D62" s="365" t="s">
        <v>20</v>
      </c>
      <c r="E62" s="390" t="s">
        <v>236</v>
      </c>
      <c r="F62" s="389">
        <f>IF(E61=0,0,(F61/E61*100)-100)</f>
        <v>0</v>
      </c>
      <c r="G62" s="1427">
        <f>IF(F61=0,0,(G61/F61*100)-100)</f>
        <v>0</v>
      </c>
      <c r="H62" s="1428">
        <f>IF(G61=0,0,(H61/G61*100)-100)</f>
        <v>0</v>
      </c>
      <c r="I62" s="1427">
        <f>IF(H61=0,0,(I61/H61*100)-100)</f>
        <v>0</v>
      </c>
      <c r="J62" s="1428">
        <f>IF(I61=0,0,(J61/I61*100)-100)</f>
        <v>0</v>
      </c>
    </row>
    <row r="63" spans="1:10" ht="23.25" customHeight="1">
      <c r="A63" s="388" t="s">
        <v>133</v>
      </c>
      <c r="B63" s="1398" t="s">
        <v>231</v>
      </c>
      <c r="C63" s="1433"/>
      <c r="D63" s="370"/>
      <c r="E63" s="391"/>
      <c r="F63" s="392"/>
      <c r="G63" s="1434"/>
      <c r="H63" s="1435"/>
      <c r="I63" s="1434"/>
      <c r="J63" s="1435"/>
    </row>
    <row r="64" spans="1:11" ht="23.25" customHeight="1">
      <c r="A64" s="388" t="s">
        <v>135</v>
      </c>
      <c r="B64" s="1398" t="s">
        <v>239</v>
      </c>
      <c r="C64" s="1429"/>
      <c r="D64" s="365" t="s">
        <v>477</v>
      </c>
      <c r="E64" s="137"/>
      <c r="F64" s="389" t="e">
        <f>E46</f>
        <v>#DIV/0!</v>
      </c>
      <c r="G64" s="1414"/>
      <c r="H64" s="1415"/>
      <c r="I64" s="1414"/>
      <c r="J64" s="1415"/>
      <c r="K64" s="372" t="s">
        <v>844</v>
      </c>
    </row>
    <row r="65" spans="1:10" ht="21.75" customHeight="1" thickBot="1">
      <c r="A65" s="393"/>
      <c r="B65" s="1424" t="s">
        <v>235</v>
      </c>
      <c r="C65" s="1451"/>
      <c r="D65" s="376" t="s">
        <v>20</v>
      </c>
      <c r="E65" s="394" t="s">
        <v>236</v>
      </c>
      <c r="F65" s="395">
        <f>IF(E64=0,0,(F64/E64*100)-100)</f>
        <v>0</v>
      </c>
      <c r="G65" s="1437" t="e">
        <f>IF(F64=0,0,(G64/F64*100)-100)</f>
        <v>#DIV/0!</v>
      </c>
      <c r="H65" s="1438">
        <f>IF(G64=0,0,(H64/G64*100)-100)</f>
        <v>0</v>
      </c>
      <c r="I65" s="1437">
        <f>IF(H64=0,0,(I64/H64*100)-100)</f>
        <v>0</v>
      </c>
      <c r="J65" s="1438">
        <f>IF(I64=0,0,(J64/I64*100)-100)</f>
        <v>0</v>
      </c>
    </row>
    <row r="66" spans="1:10" ht="21.75" customHeight="1">
      <c r="A66" s="396"/>
      <c r="B66" s="378"/>
      <c r="C66" s="397"/>
      <c r="D66" s="379"/>
      <c r="E66" s="398"/>
      <c r="F66" s="399"/>
      <c r="G66" s="399"/>
      <c r="H66" s="399"/>
      <c r="I66" s="399"/>
      <c r="J66" s="399"/>
    </row>
    <row r="67" spans="1:10" ht="24.75" customHeight="1" thickBot="1">
      <c r="A67" s="1418" t="s">
        <v>240</v>
      </c>
      <c r="B67" s="1419"/>
      <c r="C67" s="1419"/>
      <c r="D67" s="1419"/>
      <c r="E67" s="1419"/>
      <c r="F67" s="1420"/>
      <c r="G67" s="352"/>
      <c r="H67" s="352"/>
      <c r="I67" s="352"/>
      <c r="J67" s="352"/>
    </row>
    <row r="68" spans="1:10" ht="40.5" customHeight="1" thickBot="1">
      <c r="A68" s="400" t="s">
        <v>212</v>
      </c>
      <c r="B68" s="1439" t="s">
        <v>213</v>
      </c>
      <c r="C68" s="1440"/>
      <c r="D68" s="401" t="s">
        <v>198</v>
      </c>
      <c r="E68" s="1439" t="s">
        <v>251</v>
      </c>
      <c r="F68" s="1441"/>
      <c r="G68" s="352"/>
      <c r="H68" s="352"/>
      <c r="I68" s="352"/>
      <c r="J68" s="352"/>
    </row>
    <row r="69" spans="1:10" ht="23.25" customHeight="1" thickBot="1">
      <c r="A69" s="402" t="s">
        <v>234</v>
      </c>
      <c r="B69" s="1442" t="s">
        <v>482</v>
      </c>
      <c r="C69" s="1443"/>
      <c r="D69" s="403" t="s">
        <v>30</v>
      </c>
      <c r="E69" s="1444">
        <f>'Расчет тарифов'!H160</f>
        <v>3210.748573817308</v>
      </c>
      <c r="F69" s="1445"/>
      <c r="G69" s="404"/>
      <c r="H69" s="404"/>
      <c r="I69" s="404"/>
      <c r="J69" s="404"/>
    </row>
    <row r="71" spans="1:10" ht="24.75" customHeight="1">
      <c r="A71" s="1452" t="s">
        <v>241</v>
      </c>
      <c r="B71" s="1453"/>
      <c r="C71" s="1453"/>
      <c r="D71" s="1453"/>
      <c r="E71" s="1453"/>
      <c r="F71" s="1454"/>
      <c r="G71" s="352"/>
      <c r="H71" s="352"/>
      <c r="I71" s="352"/>
      <c r="J71" s="352"/>
    </row>
    <row r="72" spans="1:10" ht="23.25" customHeight="1">
      <c r="A72" s="405" t="s">
        <v>234</v>
      </c>
      <c r="B72" s="1446" t="s">
        <v>242</v>
      </c>
      <c r="C72" s="1447"/>
      <c r="D72" s="1448"/>
      <c r="E72" s="1448"/>
      <c r="F72" s="1448"/>
      <c r="G72" s="406"/>
      <c r="H72" s="406"/>
      <c r="I72" s="406"/>
      <c r="J72" s="406"/>
    </row>
    <row r="73" spans="1:10" ht="23.25" customHeight="1">
      <c r="A73" s="405" t="s">
        <v>237</v>
      </c>
      <c r="B73" s="1446" t="s">
        <v>243</v>
      </c>
      <c r="C73" s="1447"/>
      <c r="D73" s="1448"/>
      <c r="E73" s="1448"/>
      <c r="F73" s="1448"/>
      <c r="G73" s="406"/>
      <c r="H73" s="406"/>
      <c r="I73" s="406"/>
      <c r="J73" s="406"/>
    </row>
    <row r="76" spans="2:11" ht="15.75">
      <c r="B76" s="337" t="s">
        <v>637</v>
      </c>
      <c r="D76" s="337" t="s">
        <v>638</v>
      </c>
      <c r="F76" s="337"/>
      <c r="I76" s="341"/>
      <c r="J76" s="337"/>
      <c r="K76" s="337"/>
    </row>
    <row r="77" spans="2:11" ht="15.75">
      <c r="B77" s="895"/>
      <c r="C77" s="895"/>
      <c r="D77" s="895"/>
      <c r="F77" s="337" t="s">
        <v>639</v>
      </c>
      <c r="I77" s="341"/>
      <c r="J77" s="337"/>
      <c r="K77" s="337"/>
    </row>
    <row r="78" spans="2:11" ht="15.75">
      <c r="B78" s="895"/>
      <c r="C78" s="895"/>
      <c r="D78" s="895"/>
      <c r="E78" s="895"/>
      <c r="F78" s="895"/>
      <c r="I78" s="341"/>
      <c r="J78" s="337"/>
      <c r="K78" s="337"/>
    </row>
    <row r="79" spans="2:11" ht="15.75">
      <c r="B79" s="896" t="s">
        <v>191</v>
      </c>
      <c r="C79" s="897"/>
      <c r="D79" s="895"/>
      <c r="E79" s="895"/>
      <c r="F79" s="895"/>
      <c r="I79" s="341"/>
      <c r="J79" s="337"/>
      <c r="K79" s="337"/>
    </row>
    <row r="80" spans="2:11" ht="15.75">
      <c r="B80" s="897"/>
      <c r="C80" s="897"/>
      <c r="D80" s="898" t="s">
        <v>252</v>
      </c>
      <c r="E80" s="899"/>
      <c r="F80" s="899"/>
      <c r="I80" s="341"/>
      <c r="J80" s="337"/>
      <c r="K80" s="337"/>
    </row>
    <row r="81" spans="2:11" ht="15.75">
      <c r="B81" s="897"/>
      <c r="C81" s="897"/>
      <c r="D81" s="900" t="s">
        <v>2</v>
      </c>
      <c r="F81" s="899"/>
      <c r="I81" s="341"/>
      <c r="J81" s="337"/>
      <c r="K81" s="337"/>
    </row>
    <row r="82" spans="2:11" ht="31.5">
      <c r="B82" s="896" t="s">
        <v>193</v>
      </c>
      <c r="C82" s="896"/>
      <c r="D82" s="1449" t="s">
        <v>194</v>
      </c>
      <c r="E82" s="1449"/>
      <c r="F82" s="1449"/>
      <c r="I82" s="341"/>
      <c r="J82" s="337"/>
      <c r="K82" s="337"/>
    </row>
    <row r="83" spans="2:11" ht="15.75">
      <c r="B83" s="901" t="s">
        <v>195</v>
      </c>
      <c r="C83" s="901"/>
      <c r="D83" s="1449"/>
      <c r="E83" s="1449"/>
      <c r="F83" s="1449"/>
      <c r="I83" s="341"/>
      <c r="J83" s="337"/>
      <c r="K83" s="337"/>
    </row>
    <row r="84" spans="2:11" ht="15.75">
      <c r="B84" s="895"/>
      <c r="C84" s="895"/>
      <c r="D84" s="1450" t="s">
        <v>192</v>
      </c>
      <c r="E84" s="1450"/>
      <c r="F84" s="1450"/>
      <c r="I84" s="341"/>
      <c r="J84" s="337"/>
      <c r="K84" s="337"/>
    </row>
    <row r="85" spans="4:11" ht="15.75">
      <c r="D85" s="338"/>
      <c r="E85" s="338"/>
      <c r="I85" s="341"/>
      <c r="J85" s="337"/>
      <c r="K85" s="337"/>
    </row>
    <row r="86" spans="5:11" ht="15.75">
      <c r="E86" s="338"/>
      <c r="J86" s="341"/>
      <c r="K86" s="337"/>
    </row>
    <row r="87" spans="5:11" ht="15.75">
      <c r="E87" s="338"/>
      <c r="J87" s="341"/>
      <c r="K87" s="337"/>
    </row>
    <row r="88" spans="5:11" ht="15.75">
      <c r="E88" s="338"/>
      <c r="J88" s="341"/>
      <c r="K88" s="337"/>
    </row>
  </sheetData>
  <sheetProtection formatColumns="0"/>
  <mergeCells count="150">
    <mergeCell ref="A8:F8"/>
    <mergeCell ref="B9:F9"/>
    <mergeCell ref="A10:F10"/>
    <mergeCell ref="B11:F11"/>
    <mergeCell ref="A12:E12"/>
    <mergeCell ref="A14:F14"/>
    <mergeCell ref="A15:B15"/>
    <mergeCell ref="A16:B16"/>
    <mergeCell ref="A17:B17"/>
    <mergeCell ref="A18:B18"/>
    <mergeCell ref="A19:B19"/>
    <mergeCell ref="A22:A23"/>
    <mergeCell ref="B22:C23"/>
    <mergeCell ref="D22:D23"/>
    <mergeCell ref="E22:J22"/>
    <mergeCell ref="B24:C24"/>
    <mergeCell ref="B25:C25"/>
    <mergeCell ref="B26:C26"/>
    <mergeCell ref="B27:C27"/>
    <mergeCell ref="B28:C28"/>
    <mergeCell ref="B29:C29"/>
    <mergeCell ref="B30:C30"/>
    <mergeCell ref="E30:F30"/>
    <mergeCell ref="G30:H30"/>
    <mergeCell ref="I30:J30"/>
    <mergeCell ref="B31:C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B45:C45"/>
    <mergeCell ref="E45:F45"/>
    <mergeCell ref="G45:H45"/>
    <mergeCell ref="I45:J45"/>
    <mergeCell ref="B46:C46"/>
    <mergeCell ref="E46:F46"/>
    <mergeCell ref="G46:H46"/>
    <mergeCell ref="I46:J46"/>
    <mergeCell ref="B47:C47"/>
    <mergeCell ref="E47:F47"/>
    <mergeCell ref="G47:H47"/>
    <mergeCell ref="I47:J47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E50:F50"/>
    <mergeCell ref="G50:H50"/>
    <mergeCell ref="I50:J50"/>
    <mergeCell ref="B51:C51"/>
    <mergeCell ref="E51:F51"/>
    <mergeCell ref="G51:H51"/>
    <mergeCell ref="I51:J51"/>
    <mergeCell ref="A53:J53"/>
    <mergeCell ref="B54:C54"/>
    <mergeCell ref="G54:H54"/>
    <mergeCell ref="I54:J54"/>
    <mergeCell ref="B55:C55"/>
    <mergeCell ref="G55:H55"/>
    <mergeCell ref="I55:J55"/>
    <mergeCell ref="B56:C56"/>
    <mergeCell ref="G56:H56"/>
    <mergeCell ref="I56:J56"/>
    <mergeCell ref="B57:C57"/>
    <mergeCell ref="G57:H57"/>
    <mergeCell ref="I57:J57"/>
    <mergeCell ref="B58:C58"/>
    <mergeCell ref="G58:H58"/>
    <mergeCell ref="I58:J58"/>
    <mergeCell ref="B59:C59"/>
    <mergeCell ref="G59:H59"/>
    <mergeCell ref="I59:J59"/>
    <mergeCell ref="B60:C60"/>
    <mergeCell ref="G60:H60"/>
    <mergeCell ref="I60:J60"/>
    <mergeCell ref="B61:C61"/>
    <mergeCell ref="G61:H61"/>
    <mergeCell ref="I61:J61"/>
    <mergeCell ref="B62:C62"/>
    <mergeCell ref="G62:H62"/>
    <mergeCell ref="I62:J62"/>
    <mergeCell ref="B63:C63"/>
    <mergeCell ref="G63:H63"/>
    <mergeCell ref="I63:J63"/>
    <mergeCell ref="B64:C64"/>
    <mergeCell ref="G64:H64"/>
    <mergeCell ref="I64:J64"/>
    <mergeCell ref="B65:C65"/>
    <mergeCell ref="G65:H65"/>
    <mergeCell ref="I65:J65"/>
    <mergeCell ref="A67:F67"/>
    <mergeCell ref="B68:C68"/>
    <mergeCell ref="E68:F68"/>
    <mergeCell ref="D84:F84"/>
    <mergeCell ref="B69:C69"/>
    <mergeCell ref="E69:F69"/>
    <mergeCell ref="A71:F71"/>
    <mergeCell ref="B72:F72"/>
    <mergeCell ref="B73:F73"/>
    <mergeCell ref="D82:F8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J49"/>
  <sheetViews>
    <sheetView showGridLines="0" zoomScalePageLayoutView="0" workbookViewId="0" topLeftCell="A1">
      <pane ySplit="8" topLeftCell="A42" activePane="bottomLeft" state="frozen"/>
      <selection pane="topLeft" activeCell="A28" sqref="A28"/>
      <selection pane="bottomLeft" activeCell="E43" sqref="E43"/>
    </sheetView>
  </sheetViews>
  <sheetFormatPr defaultColWidth="9.140625" defaultRowHeight="15"/>
  <cols>
    <col min="1" max="1" width="3.421875" style="328" customWidth="1"/>
    <col min="2" max="2" width="8.8515625" style="410" customWidth="1"/>
    <col min="3" max="3" width="43.00390625" style="328" customWidth="1"/>
    <col min="4" max="4" width="12.57421875" style="328" customWidth="1"/>
    <col min="5" max="5" width="14.421875" style="328" customWidth="1"/>
    <col min="6" max="6" width="14.140625" style="328" customWidth="1"/>
    <col min="7" max="8" width="12.00390625" style="328" customWidth="1"/>
    <col min="9" max="10" width="12.421875" style="328" hidden="1" customWidth="1"/>
    <col min="11" max="16384" width="9.140625" style="328" customWidth="1"/>
  </cols>
  <sheetData>
    <row r="1" ht="8.25" customHeight="1"/>
    <row r="2" spans="2:10" s="411" customFormat="1" ht="20.25" customHeight="1">
      <c r="B2" s="1464" t="s">
        <v>483</v>
      </c>
      <c r="C2" s="1464"/>
      <c r="D2" s="1464"/>
      <c r="E2" s="1464"/>
      <c r="F2" s="1464"/>
      <c r="G2" s="1464"/>
      <c r="H2" s="1464"/>
      <c r="I2" s="1464"/>
      <c r="J2" s="1464"/>
    </row>
    <row r="3" spans="2:10" s="412" customFormat="1" ht="19.5" customHeight="1">
      <c r="B3" s="1465" t="str">
        <f>Титульный!$B$10</f>
        <v>ООО "Дирекция Голицыно-3"</v>
      </c>
      <c r="C3" s="1465"/>
      <c r="D3" s="1465"/>
      <c r="E3" s="1465"/>
      <c r="F3" s="1465"/>
      <c r="G3" s="1465"/>
      <c r="H3" s="1465"/>
      <c r="I3" s="1465"/>
      <c r="J3" s="1465"/>
    </row>
    <row r="4" spans="2:10" s="412" customFormat="1" ht="18.75" customHeight="1">
      <c r="B4" s="1465" t="str">
        <f>IF(Титульный!B11=0,Титульный!B12,IF(Титульный!$B$12=0,Титульный!$B$11,CONCATENATE(Титульный!$B$11,", ",Титульный!$B$12)))</f>
        <v>Наро-Фоминский м.р.</v>
      </c>
      <c r="C4" s="1465"/>
      <c r="D4" s="1465"/>
      <c r="E4" s="1465"/>
      <c r="F4" s="1465"/>
      <c r="G4" s="1465"/>
      <c r="H4" s="1465"/>
      <c r="I4" s="1465"/>
      <c r="J4" s="1465"/>
    </row>
    <row r="5" ht="6.75" customHeight="1" thickBot="1"/>
    <row r="6" spans="2:10" s="411" customFormat="1" ht="35.25" customHeight="1">
      <c r="B6" s="1466" t="s">
        <v>212</v>
      </c>
      <c r="C6" s="1468" t="s">
        <v>456</v>
      </c>
      <c r="D6" s="1457" t="s">
        <v>198</v>
      </c>
      <c r="E6" s="1459" t="s">
        <v>484</v>
      </c>
      <c r="F6" s="1459"/>
      <c r="G6" s="413" t="s">
        <v>485</v>
      </c>
      <c r="H6" s="414" t="s">
        <v>486</v>
      </c>
      <c r="I6" s="415" t="s">
        <v>486</v>
      </c>
      <c r="J6" s="416" t="s">
        <v>487</v>
      </c>
    </row>
    <row r="7" spans="2:10" ht="15">
      <c r="B7" s="1467"/>
      <c r="C7" s="1469"/>
      <c r="D7" s="1458"/>
      <c r="E7" s="417" t="s">
        <v>277</v>
      </c>
      <c r="F7" s="417" t="s">
        <v>7</v>
      </c>
      <c r="G7" s="417" t="s">
        <v>277</v>
      </c>
      <c r="H7" s="417" t="s">
        <v>277</v>
      </c>
      <c r="I7" s="418" t="s">
        <v>277</v>
      </c>
      <c r="J7" s="419" t="s">
        <v>277</v>
      </c>
    </row>
    <row r="8" spans="2:10" s="427" customFormat="1" ht="12.75" thickBot="1">
      <c r="B8" s="420">
        <v>1</v>
      </c>
      <c r="C8" s="421">
        <v>2</v>
      </c>
      <c r="D8" s="422">
        <v>3</v>
      </c>
      <c r="E8" s="423">
        <v>6</v>
      </c>
      <c r="F8" s="423">
        <v>7</v>
      </c>
      <c r="G8" s="423">
        <v>8</v>
      </c>
      <c r="H8" s="424">
        <v>9</v>
      </c>
      <c r="I8" s="425">
        <v>10</v>
      </c>
      <c r="J8" s="426">
        <v>11</v>
      </c>
    </row>
    <row r="9" spans="2:10" ht="15">
      <c r="B9" s="428" t="s">
        <v>234</v>
      </c>
      <c r="C9" s="429" t="s">
        <v>488</v>
      </c>
      <c r="D9" s="430"/>
      <c r="E9" s="431"/>
      <c r="F9" s="431"/>
      <c r="G9" s="431"/>
      <c r="H9" s="432"/>
      <c r="I9" s="433"/>
      <c r="J9" s="434"/>
    </row>
    <row r="10" spans="2:10" ht="14.25" customHeight="1">
      <c r="B10" s="435" t="s">
        <v>489</v>
      </c>
      <c r="C10" s="436" t="s">
        <v>490</v>
      </c>
      <c r="D10" s="437" t="s">
        <v>636</v>
      </c>
      <c r="E10" s="438">
        <f aca="true" t="shared" si="0" ref="E10:J10">E11+E12</f>
        <v>90</v>
      </c>
      <c r="F10" s="438">
        <f t="shared" si="0"/>
        <v>66.217</v>
      </c>
      <c r="G10" s="438">
        <f t="shared" si="0"/>
        <v>128.85</v>
      </c>
      <c r="H10" s="438">
        <f t="shared" si="0"/>
        <v>128.85</v>
      </c>
      <c r="I10" s="438">
        <f t="shared" si="0"/>
        <v>128.85</v>
      </c>
      <c r="J10" s="439">
        <f t="shared" si="0"/>
        <v>128.85</v>
      </c>
    </row>
    <row r="11" spans="2:10" ht="14.25" customHeight="1">
      <c r="B11" s="440" t="s">
        <v>491</v>
      </c>
      <c r="C11" s="441" t="s">
        <v>492</v>
      </c>
      <c r="D11" s="437" t="s">
        <v>636</v>
      </c>
      <c r="E11" s="459">
        <v>90</v>
      </c>
      <c r="F11" s="459">
        <v>66.217</v>
      </c>
      <c r="G11" s="459">
        <v>128.85</v>
      </c>
      <c r="H11" s="459">
        <v>128.85</v>
      </c>
      <c r="I11" s="442">
        <f>H11</f>
        <v>128.85</v>
      </c>
      <c r="J11" s="443">
        <f>I11</f>
        <v>128.85</v>
      </c>
    </row>
    <row r="12" spans="2:10" ht="14.25" customHeight="1">
      <c r="B12" s="440" t="s">
        <v>493</v>
      </c>
      <c r="C12" s="441" t="s">
        <v>494</v>
      </c>
      <c r="D12" s="437" t="s">
        <v>636</v>
      </c>
      <c r="E12" s="459"/>
      <c r="F12" s="459"/>
      <c r="G12" s="459"/>
      <c r="H12" s="459"/>
      <c r="I12" s="442">
        <f>H12</f>
        <v>0</v>
      </c>
      <c r="J12" s="443">
        <f>I12</f>
        <v>0</v>
      </c>
    </row>
    <row r="13" spans="2:10" ht="14.25" customHeight="1">
      <c r="B13" s="444" t="s">
        <v>495</v>
      </c>
      <c r="C13" s="445" t="s">
        <v>496</v>
      </c>
      <c r="D13" s="437" t="s">
        <v>636</v>
      </c>
      <c r="E13" s="442">
        <f aca="true" t="shared" si="1" ref="E13:J13">E14+E15</f>
        <v>90</v>
      </c>
      <c r="F13" s="442">
        <f t="shared" si="1"/>
        <v>66.217</v>
      </c>
      <c r="G13" s="442">
        <f t="shared" si="1"/>
        <v>128.85</v>
      </c>
      <c r="H13" s="442">
        <f t="shared" si="1"/>
        <v>128.85</v>
      </c>
      <c r="I13" s="442">
        <f t="shared" si="1"/>
        <v>128.85</v>
      </c>
      <c r="J13" s="443">
        <f t="shared" si="1"/>
        <v>128.85</v>
      </c>
    </row>
    <row r="14" spans="2:10" ht="14.25" customHeight="1">
      <c r="B14" s="440" t="s">
        <v>497</v>
      </c>
      <c r="C14" s="441" t="s">
        <v>498</v>
      </c>
      <c r="D14" s="437" t="s">
        <v>636</v>
      </c>
      <c r="E14" s="459">
        <v>90</v>
      </c>
      <c r="F14" s="459">
        <v>66.217</v>
      </c>
      <c r="G14" s="459">
        <v>128.85</v>
      </c>
      <c r="H14" s="459">
        <v>128.85</v>
      </c>
      <c r="I14" s="442">
        <f>H14</f>
        <v>128.85</v>
      </c>
      <c r="J14" s="443">
        <f>I14</f>
        <v>128.85</v>
      </c>
    </row>
    <row r="15" spans="2:10" ht="14.25" customHeight="1">
      <c r="B15" s="440" t="s">
        <v>499</v>
      </c>
      <c r="C15" s="441" t="s">
        <v>500</v>
      </c>
      <c r="D15" s="437" t="s">
        <v>636</v>
      </c>
      <c r="E15" s="442">
        <f aca="true" t="shared" si="2" ref="E15:J15">E16+E17</f>
        <v>0</v>
      </c>
      <c r="F15" s="442">
        <f t="shared" si="2"/>
        <v>0</v>
      </c>
      <c r="G15" s="442">
        <f t="shared" si="2"/>
        <v>0</v>
      </c>
      <c r="H15" s="442">
        <f t="shared" si="2"/>
        <v>0</v>
      </c>
      <c r="I15" s="442">
        <f t="shared" si="2"/>
        <v>0</v>
      </c>
      <c r="J15" s="443">
        <f t="shared" si="2"/>
        <v>0</v>
      </c>
    </row>
    <row r="16" spans="2:10" ht="14.25" customHeight="1">
      <c r="B16" s="440" t="s">
        <v>501</v>
      </c>
      <c r="C16" s="441" t="s">
        <v>502</v>
      </c>
      <c r="D16" s="437" t="s">
        <v>636</v>
      </c>
      <c r="E16" s="459"/>
      <c r="F16" s="459"/>
      <c r="G16" s="459"/>
      <c r="H16" s="459"/>
      <c r="I16" s="442">
        <f aca="true" t="shared" si="3" ref="I16:J19">H16</f>
        <v>0</v>
      </c>
      <c r="J16" s="443">
        <f t="shared" si="3"/>
        <v>0</v>
      </c>
    </row>
    <row r="17" spans="2:10" ht="14.25" customHeight="1">
      <c r="B17" s="440" t="s">
        <v>503</v>
      </c>
      <c r="C17" s="441" t="s">
        <v>504</v>
      </c>
      <c r="D17" s="437" t="s">
        <v>636</v>
      </c>
      <c r="E17" s="459"/>
      <c r="F17" s="459"/>
      <c r="G17" s="459"/>
      <c r="H17" s="459"/>
      <c r="I17" s="442">
        <f t="shared" si="3"/>
        <v>0</v>
      </c>
      <c r="J17" s="443">
        <f t="shared" si="3"/>
        <v>0</v>
      </c>
    </row>
    <row r="18" spans="2:10" ht="14.25" customHeight="1">
      <c r="B18" s="440" t="s">
        <v>505</v>
      </c>
      <c r="C18" s="441" t="s">
        <v>506</v>
      </c>
      <c r="D18" s="437" t="s">
        <v>636</v>
      </c>
      <c r="E18" s="459"/>
      <c r="F18" s="459"/>
      <c r="G18" s="459"/>
      <c r="H18" s="459"/>
      <c r="I18" s="442">
        <f t="shared" si="3"/>
        <v>0</v>
      </c>
      <c r="J18" s="443">
        <f t="shared" si="3"/>
        <v>0</v>
      </c>
    </row>
    <row r="19" spans="2:10" ht="28.5" customHeight="1">
      <c r="B19" s="440" t="s">
        <v>507</v>
      </c>
      <c r="C19" s="441" t="s">
        <v>508</v>
      </c>
      <c r="D19" s="437" t="s">
        <v>636</v>
      </c>
      <c r="E19" s="460"/>
      <c r="F19" s="460"/>
      <c r="G19" s="460"/>
      <c r="H19" s="460"/>
      <c r="I19" s="446">
        <f t="shared" si="3"/>
        <v>0</v>
      </c>
      <c r="J19" s="447">
        <f t="shared" si="3"/>
        <v>0</v>
      </c>
    </row>
    <row r="20" spans="2:10" ht="14.25" customHeight="1">
      <c r="B20" s="440" t="s">
        <v>509</v>
      </c>
      <c r="C20" s="441" t="s">
        <v>510</v>
      </c>
      <c r="D20" s="437" t="s">
        <v>636</v>
      </c>
      <c r="E20" s="442">
        <f aca="true" t="shared" si="4" ref="E20:J20">E21+E22+E23</f>
        <v>0</v>
      </c>
      <c r="F20" s="442">
        <f t="shared" si="4"/>
        <v>0</v>
      </c>
      <c r="G20" s="442">
        <f t="shared" si="4"/>
        <v>0</v>
      </c>
      <c r="H20" s="442">
        <f t="shared" si="4"/>
        <v>0</v>
      </c>
      <c r="I20" s="442">
        <f t="shared" si="4"/>
        <v>0</v>
      </c>
      <c r="J20" s="443">
        <f t="shared" si="4"/>
        <v>0</v>
      </c>
    </row>
    <row r="21" spans="2:10" ht="14.25" customHeight="1">
      <c r="B21" s="440" t="s">
        <v>511</v>
      </c>
      <c r="C21" s="949" t="s">
        <v>512</v>
      </c>
      <c r="D21" s="437" t="s">
        <v>636</v>
      </c>
      <c r="E21" s="459"/>
      <c r="F21" s="459"/>
      <c r="G21" s="459"/>
      <c r="H21" s="459"/>
      <c r="I21" s="442">
        <f aca="true" t="shared" si="5" ref="I21:J23">H21</f>
        <v>0</v>
      </c>
      <c r="J21" s="443">
        <f t="shared" si="5"/>
        <v>0</v>
      </c>
    </row>
    <row r="22" spans="2:10" ht="14.25" customHeight="1">
      <c r="B22" s="440" t="s">
        <v>513</v>
      </c>
      <c r="C22" s="949" t="s">
        <v>514</v>
      </c>
      <c r="D22" s="437" t="s">
        <v>636</v>
      </c>
      <c r="E22" s="459"/>
      <c r="F22" s="459"/>
      <c r="G22" s="459"/>
      <c r="H22" s="459"/>
      <c r="I22" s="442">
        <f t="shared" si="5"/>
        <v>0</v>
      </c>
      <c r="J22" s="443">
        <f t="shared" si="5"/>
        <v>0</v>
      </c>
    </row>
    <row r="23" spans="2:10" ht="14.25" customHeight="1">
      <c r="B23" s="440" t="s">
        <v>515</v>
      </c>
      <c r="C23" s="949" t="s">
        <v>516</v>
      </c>
      <c r="D23" s="437" t="s">
        <v>636</v>
      </c>
      <c r="E23" s="459"/>
      <c r="F23" s="459"/>
      <c r="G23" s="459"/>
      <c r="H23" s="459"/>
      <c r="I23" s="442">
        <f t="shared" si="5"/>
        <v>0</v>
      </c>
      <c r="J23" s="443">
        <f t="shared" si="5"/>
        <v>0</v>
      </c>
    </row>
    <row r="24" spans="2:10" ht="14.25" customHeight="1">
      <c r="B24" s="444" t="s">
        <v>18</v>
      </c>
      <c r="C24" s="448" t="s">
        <v>517</v>
      </c>
      <c r="D24" s="437" t="s">
        <v>636</v>
      </c>
      <c r="E24" s="442">
        <f aca="true" t="shared" si="6" ref="E24:J24">E25+E26</f>
        <v>90</v>
      </c>
      <c r="F24" s="442">
        <f t="shared" si="6"/>
        <v>60.717</v>
      </c>
      <c r="G24" s="442">
        <f t="shared" si="6"/>
        <v>128.85</v>
      </c>
      <c r="H24" s="442">
        <f t="shared" si="6"/>
        <v>128.85</v>
      </c>
      <c r="I24" s="442">
        <f t="shared" si="6"/>
        <v>128.85</v>
      </c>
      <c r="J24" s="443">
        <f t="shared" si="6"/>
        <v>128.85</v>
      </c>
    </row>
    <row r="25" spans="2:10" ht="30" customHeight="1">
      <c r="B25" s="449" t="s">
        <v>19</v>
      </c>
      <c r="C25" s="441" t="s">
        <v>518</v>
      </c>
      <c r="D25" s="437" t="s">
        <v>636</v>
      </c>
      <c r="E25" s="446">
        <f>Абоненты!F11</f>
        <v>0</v>
      </c>
      <c r="F25" s="446">
        <f>Абоненты!G11</f>
        <v>0</v>
      </c>
      <c r="G25" s="446">
        <f>Абоненты!H11</f>
        <v>0</v>
      </c>
      <c r="H25" s="446">
        <f>Абоненты!I11</f>
        <v>0</v>
      </c>
      <c r="I25" s="446">
        <f>H25</f>
        <v>0</v>
      </c>
      <c r="J25" s="447">
        <f>I25</f>
        <v>0</v>
      </c>
    </row>
    <row r="26" spans="2:10" ht="14.25" customHeight="1">
      <c r="B26" s="449" t="s">
        <v>519</v>
      </c>
      <c r="C26" s="441" t="s">
        <v>520</v>
      </c>
      <c r="D26" s="437" t="s">
        <v>636</v>
      </c>
      <c r="E26" s="442">
        <f>Абоненты!F18+Абоненты!F24+Абоненты!F30</f>
        <v>90</v>
      </c>
      <c r="F26" s="442">
        <f>Абоненты!G18+Абоненты!G24+Абоненты!G30</f>
        <v>60.717</v>
      </c>
      <c r="G26" s="442">
        <f>Абоненты!H18+Абоненты!H24+Абоненты!H30</f>
        <v>128.85</v>
      </c>
      <c r="H26" s="442">
        <f>Абоненты!I18+Абоненты!I24+Абоненты!I30</f>
        <v>128.85</v>
      </c>
      <c r="I26" s="442">
        <f>H26</f>
        <v>128.85</v>
      </c>
      <c r="J26" s="443">
        <f>I26</f>
        <v>128.85</v>
      </c>
    </row>
    <row r="27" spans="2:10" ht="14.25" customHeight="1">
      <c r="B27" s="444" t="s">
        <v>21</v>
      </c>
      <c r="C27" s="448" t="s">
        <v>521</v>
      </c>
      <c r="D27" s="437" t="s">
        <v>636</v>
      </c>
      <c r="E27" s="442">
        <f aca="true" t="shared" si="7" ref="E27:J27">E28+E29</f>
        <v>0</v>
      </c>
      <c r="F27" s="442">
        <f t="shared" si="7"/>
        <v>5.5</v>
      </c>
      <c r="G27" s="442">
        <f t="shared" si="7"/>
        <v>0</v>
      </c>
      <c r="H27" s="442">
        <f t="shared" si="7"/>
        <v>0</v>
      </c>
      <c r="I27" s="442">
        <f t="shared" si="7"/>
        <v>0</v>
      </c>
      <c r="J27" s="443">
        <f t="shared" si="7"/>
        <v>0</v>
      </c>
    </row>
    <row r="28" spans="2:10" ht="14.25" customHeight="1">
      <c r="B28" s="449" t="s">
        <v>522</v>
      </c>
      <c r="C28" s="441" t="s">
        <v>523</v>
      </c>
      <c r="D28" s="437" t="s">
        <v>636</v>
      </c>
      <c r="E28" s="459"/>
      <c r="F28" s="459"/>
      <c r="G28" s="459"/>
      <c r="H28" s="459"/>
      <c r="I28" s="442">
        <f aca="true" t="shared" si="8" ref="I28:J30">H28</f>
        <v>0</v>
      </c>
      <c r="J28" s="443">
        <f t="shared" si="8"/>
        <v>0</v>
      </c>
    </row>
    <row r="29" spans="2:10" ht="14.25" customHeight="1">
      <c r="B29" s="449" t="s">
        <v>524</v>
      </c>
      <c r="C29" s="441" t="s">
        <v>525</v>
      </c>
      <c r="D29" s="437" t="s">
        <v>636</v>
      </c>
      <c r="E29" s="459"/>
      <c r="F29" s="459">
        <f>F10-F24</f>
        <v>5.5</v>
      </c>
      <c r="G29" s="459"/>
      <c r="H29" s="459"/>
      <c r="I29" s="442">
        <f t="shared" si="8"/>
        <v>0</v>
      </c>
      <c r="J29" s="443">
        <f t="shared" si="8"/>
        <v>0</v>
      </c>
    </row>
    <row r="30" spans="2:10" ht="33" customHeight="1">
      <c r="B30" s="444" t="s">
        <v>22</v>
      </c>
      <c r="C30" s="448" t="s">
        <v>526</v>
      </c>
      <c r="D30" s="437" t="s">
        <v>636</v>
      </c>
      <c r="E30" s="460"/>
      <c r="F30" s="460"/>
      <c r="G30" s="460"/>
      <c r="H30" s="460"/>
      <c r="I30" s="446">
        <f t="shared" si="8"/>
        <v>0</v>
      </c>
      <c r="J30" s="447">
        <f t="shared" si="8"/>
        <v>0</v>
      </c>
    </row>
    <row r="31" spans="2:10" ht="14.25" customHeight="1">
      <c r="B31" s="450" t="s">
        <v>237</v>
      </c>
      <c r="C31" s="451" t="s">
        <v>527</v>
      </c>
      <c r="D31" s="437" t="s">
        <v>636</v>
      </c>
      <c r="E31" s="452">
        <f aca="true" t="shared" si="9" ref="E31:J31">E32+E33</f>
        <v>90</v>
      </c>
      <c r="F31" s="452">
        <f t="shared" si="9"/>
        <v>66.217</v>
      </c>
      <c r="G31" s="452">
        <f t="shared" si="9"/>
        <v>128.85</v>
      </c>
      <c r="H31" s="452">
        <f t="shared" si="9"/>
        <v>128.85</v>
      </c>
      <c r="I31" s="452">
        <f>I32+I33</f>
        <v>128.85</v>
      </c>
      <c r="J31" s="453">
        <f t="shared" si="9"/>
        <v>128.85</v>
      </c>
    </row>
    <row r="32" spans="2:10" ht="14.25" customHeight="1">
      <c r="B32" s="440" t="s">
        <v>29</v>
      </c>
      <c r="C32" s="441" t="s">
        <v>528</v>
      </c>
      <c r="D32" s="437" t="s">
        <v>636</v>
      </c>
      <c r="E32" s="459"/>
      <c r="F32" s="459"/>
      <c r="G32" s="459"/>
      <c r="H32" s="459"/>
      <c r="I32" s="442">
        <f>H32</f>
        <v>0</v>
      </c>
      <c r="J32" s="443">
        <f>I32</f>
        <v>0</v>
      </c>
    </row>
    <row r="33" spans="2:10" ht="14.25" customHeight="1">
      <c r="B33" s="440" t="s">
        <v>31</v>
      </c>
      <c r="C33" s="441" t="s">
        <v>529</v>
      </c>
      <c r="D33" s="437" t="s">
        <v>636</v>
      </c>
      <c r="E33" s="459">
        <v>90</v>
      </c>
      <c r="F33" s="459">
        <v>66.217</v>
      </c>
      <c r="G33" s="459">
        <v>128.85</v>
      </c>
      <c r="H33" s="459">
        <v>128.85</v>
      </c>
      <c r="I33" s="442">
        <f>H33</f>
        <v>128.85</v>
      </c>
      <c r="J33" s="443">
        <f>I33</f>
        <v>128.85</v>
      </c>
    </row>
    <row r="34" spans="2:10" s="814" customFormat="1" ht="31.5" customHeight="1">
      <c r="B34" s="809" t="s">
        <v>133</v>
      </c>
      <c r="C34" s="810" t="s">
        <v>530</v>
      </c>
      <c r="D34" s="811" t="s">
        <v>689</v>
      </c>
      <c r="E34" s="812">
        <f aca="true" t="shared" si="10" ref="E34:J34">SUM(E35:E36)</f>
        <v>0</v>
      </c>
      <c r="F34" s="812">
        <f t="shared" si="10"/>
        <v>0</v>
      </c>
      <c r="G34" s="812">
        <f t="shared" si="10"/>
        <v>0</v>
      </c>
      <c r="H34" s="812">
        <f t="shared" si="10"/>
        <v>0</v>
      </c>
      <c r="I34" s="812">
        <f t="shared" si="10"/>
        <v>0</v>
      </c>
      <c r="J34" s="813">
        <f t="shared" si="10"/>
        <v>0</v>
      </c>
    </row>
    <row r="35" spans="2:10" s="821" customFormat="1" ht="14.25" customHeight="1">
      <c r="B35" s="815" t="s">
        <v>135</v>
      </c>
      <c r="C35" s="816" t="s">
        <v>531</v>
      </c>
      <c r="D35" s="817" t="s">
        <v>690</v>
      </c>
      <c r="E35" s="818"/>
      <c r="F35" s="818"/>
      <c r="G35" s="818"/>
      <c r="H35" s="818"/>
      <c r="I35" s="819">
        <f aca="true" t="shared" si="11" ref="I35:J37">H35</f>
        <v>0</v>
      </c>
      <c r="J35" s="820">
        <f t="shared" si="11"/>
        <v>0</v>
      </c>
    </row>
    <row r="36" spans="2:10" s="821" customFormat="1" ht="28.5" customHeight="1">
      <c r="B36" s="815" t="s">
        <v>302</v>
      </c>
      <c r="C36" s="816" t="s">
        <v>532</v>
      </c>
      <c r="D36" s="817" t="s">
        <v>690</v>
      </c>
      <c r="E36" s="822"/>
      <c r="F36" s="822"/>
      <c r="G36" s="822"/>
      <c r="H36" s="822"/>
      <c r="I36" s="823">
        <f t="shared" si="11"/>
        <v>0</v>
      </c>
      <c r="J36" s="824">
        <f t="shared" si="11"/>
        <v>0</v>
      </c>
    </row>
    <row r="37" spans="2:10" s="821" customFormat="1" ht="30.75" customHeight="1">
      <c r="B37" s="809" t="s">
        <v>138</v>
      </c>
      <c r="C37" s="810" t="s">
        <v>533</v>
      </c>
      <c r="D37" s="811" t="s">
        <v>689</v>
      </c>
      <c r="E37" s="825"/>
      <c r="F37" s="825"/>
      <c r="G37" s="825"/>
      <c r="H37" s="825"/>
      <c r="I37" s="826">
        <f t="shared" si="11"/>
        <v>0</v>
      </c>
      <c r="J37" s="827">
        <f t="shared" si="11"/>
        <v>0</v>
      </c>
    </row>
    <row r="38" spans="2:10" s="814" customFormat="1" ht="27.75" customHeight="1" thickBot="1">
      <c r="B38" s="828" t="s">
        <v>145</v>
      </c>
      <c r="C38" s="829" t="s">
        <v>534</v>
      </c>
      <c r="D38" s="830" t="s">
        <v>20</v>
      </c>
      <c r="E38" s="831"/>
      <c r="F38" s="831">
        <f>F10/E10*100</f>
        <v>73.57444444444444</v>
      </c>
      <c r="G38" s="831">
        <f>G10/F10*100</f>
        <v>194.58749263784225</v>
      </c>
      <c r="H38" s="831">
        <f>H10/G10*100</f>
        <v>100</v>
      </c>
      <c r="I38" s="831">
        <f>I10/H10*100</f>
        <v>100</v>
      </c>
      <c r="J38" s="832">
        <f>J10/I10*100</f>
        <v>100</v>
      </c>
    </row>
    <row r="39" ht="14.25" customHeight="1">
      <c r="C39" s="454"/>
    </row>
    <row r="40" ht="14.25" customHeight="1"/>
    <row r="41" spans="3:7" ht="14.25" customHeight="1">
      <c r="C41" s="341" t="s">
        <v>637</v>
      </c>
      <c r="D41" s="341"/>
      <c r="E41" s="341" t="s">
        <v>638</v>
      </c>
      <c r="F41" s="341"/>
      <c r="G41" s="341"/>
    </row>
    <row r="42" spans="6:7" ht="14.25" customHeight="1">
      <c r="F42" s="341"/>
      <c r="G42" s="341" t="s">
        <v>639</v>
      </c>
    </row>
    <row r="43" ht="14.25" customHeight="1"/>
    <row r="44" spans="3:4" ht="14.25" customHeight="1">
      <c r="C44" s="1460" t="s">
        <v>191</v>
      </c>
      <c r="D44" s="1460"/>
    </row>
    <row r="45" spans="3:7" ht="14.25" customHeight="1">
      <c r="C45" s="455"/>
      <c r="D45" s="455"/>
      <c r="E45" s="456" t="s">
        <v>252</v>
      </c>
      <c r="F45" s="457"/>
      <c r="G45" s="457"/>
    </row>
    <row r="46" spans="3:7" ht="14.25" customHeight="1">
      <c r="C46" s="455"/>
      <c r="D46" s="455"/>
      <c r="E46" s="458" t="s">
        <v>2</v>
      </c>
      <c r="F46" s="341"/>
      <c r="G46" s="457"/>
    </row>
    <row r="47" spans="3:7" ht="14.25" customHeight="1">
      <c r="C47" s="1460" t="s">
        <v>193</v>
      </c>
      <c r="D47" s="1460"/>
      <c r="E47" s="1461" t="s">
        <v>194</v>
      </c>
      <c r="F47" s="1461"/>
      <c r="G47" s="1461"/>
    </row>
    <row r="48" spans="3:7" ht="14.25" customHeight="1">
      <c r="C48" s="1462" t="s">
        <v>195</v>
      </c>
      <c r="D48" s="1462"/>
      <c r="E48" s="1461"/>
      <c r="F48" s="1461"/>
      <c r="G48" s="1461"/>
    </row>
    <row r="49" spans="5:7" ht="14.25" customHeight="1">
      <c r="E49" s="1463" t="s">
        <v>192</v>
      </c>
      <c r="F49" s="1463"/>
      <c r="G49" s="146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 password="CF4E" sheet="1" objects="1" scenarios="1"/>
  <mergeCells count="12">
    <mergeCell ref="E49:G49"/>
    <mergeCell ref="B2:J2"/>
    <mergeCell ref="B3:J3"/>
    <mergeCell ref="B4:J4"/>
    <mergeCell ref="B6:B7"/>
    <mergeCell ref="C6:C7"/>
    <mergeCell ref="D6:D7"/>
    <mergeCell ref="E6:F6"/>
    <mergeCell ref="C44:D44"/>
    <mergeCell ref="C47:D47"/>
    <mergeCell ref="E47:G48"/>
    <mergeCell ref="C48:D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8"/>
  <dimension ref="A2:C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421875" style="988" customWidth="1"/>
    <col min="2" max="2" width="69.00390625" style="988" customWidth="1"/>
    <col min="3" max="3" width="32.421875" style="988" customWidth="1"/>
    <col min="4" max="16384" width="9.140625" style="988" customWidth="1"/>
  </cols>
  <sheetData>
    <row r="2" spans="1:3" ht="58.5" customHeight="1">
      <c r="A2" s="1470" t="s">
        <v>1148</v>
      </c>
      <c r="B2" s="1470"/>
      <c r="C2" s="1470"/>
    </row>
    <row r="3" spans="1:3" ht="18.75" customHeight="1">
      <c r="A3" s="987"/>
      <c r="B3" s="987"/>
      <c r="C3" s="987"/>
    </row>
    <row r="4" spans="1:3" ht="47.25" customHeight="1">
      <c r="A4" s="1471" t="s">
        <v>846</v>
      </c>
      <c r="B4" s="1472" t="s">
        <v>213</v>
      </c>
      <c r="C4" s="989" t="s">
        <v>847</v>
      </c>
    </row>
    <row r="5" spans="1:3" ht="20.25" customHeight="1">
      <c r="A5" s="1471"/>
      <c r="B5" s="1472"/>
      <c r="C5" s="989" t="s">
        <v>486</v>
      </c>
    </row>
    <row r="6" spans="1:3" ht="33.75" customHeight="1" hidden="1">
      <c r="A6" s="1471"/>
      <c r="B6" s="1472"/>
      <c r="C6" s="990" t="s">
        <v>848</v>
      </c>
    </row>
    <row r="7" spans="1:3" ht="21" customHeight="1">
      <c r="A7" s="991" t="s">
        <v>849</v>
      </c>
      <c r="B7" s="992" t="s">
        <v>850</v>
      </c>
      <c r="C7" s="993">
        <v>104.5</v>
      </c>
    </row>
    <row r="8" spans="1:3" ht="21" customHeight="1">
      <c r="A8" s="991" t="s">
        <v>851</v>
      </c>
      <c r="B8" s="992" t="s">
        <v>852</v>
      </c>
      <c r="C8" s="993">
        <v>114.5</v>
      </c>
    </row>
    <row r="9" spans="1:3" ht="21" customHeight="1">
      <c r="A9" s="991" t="s">
        <v>853</v>
      </c>
      <c r="B9" s="992" t="s">
        <v>854</v>
      </c>
      <c r="C9" s="993">
        <v>104.5</v>
      </c>
    </row>
    <row r="10" spans="1:3" ht="18.75">
      <c r="A10" s="991" t="s">
        <v>855</v>
      </c>
      <c r="B10" s="992" t="s">
        <v>856</v>
      </c>
      <c r="C10" s="993">
        <v>104.5</v>
      </c>
    </row>
    <row r="11" spans="1:3" ht="18.75">
      <c r="A11" s="991" t="s">
        <v>857</v>
      </c>
      <c r="B11" s="992" t="s">
        <v>858</v>
      </c>
      <c r="C11" s="993">
        <v>104.5</v>
      </c>
    </row>
    <row r="12" spans="1:3" ht="18.75">
      <c r="A12" s="991" t="s">
        <v>859</v>
      </c>
      <c r="B12" s="992" t="s">
        <v>860</v>
      </c>
      <c r="C12" s="994">
        <v>106</v>
      </c>
    </row>
    <row r="13" spans="1:3" ht="39" customHeight="1">
      <c r="A13" s="991" t="s">
        <v>861</v>
      </c>
      <c r="B13" s="992" t="s">
        <v>862</v>
      </c>
      <c r="C13" s="995">
        <v>106</v>
      </c>
    </row>
    <row r="20" ht="12.75">
      <c r="B20" s="988" t="s">
        <v>1031</v>
      </c>
    </row>
  </sheetData>
  <sheetProtection formatColumns="0"/>
  <mergeCells count="3">
    <mergeCell ref="A2:C2"/>
    <mergeCell ref="A4:A6"/>
    <mergeCell ref="B4:B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komcenadmin</dc:creator>
  <cp:keywords/>
  <dc:description/>
  <cp:lastModifiedBy>User</cp:lastModifiedBy>
  <cp:lastPrinted>2016-04-19T10:20:00Z</cp:lastPrinted>
  <dcterms:created xsi:type="dcterms:W3CDTF">2014-09-09T09:48:17Z</dcterms:created>
  <dcterms:modified xsi:type="dcterms:W3CDTF">2016-04-28T05:47:47Z</dcterms:modified>
  <cp:category/>
  <cp:version/>
  <cp:contentType/>
  <cp:contentStatus/>
</cp:coreProperties>
</file>